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orogood\Documents\hypertension trial\publications\screening paper\"/>
    </mc:Choice>
  </mc:AlternateContent>
  <bookViews>
    <workbookView xWindow="0" yWindow="0" windowWidth="20490" windowHeight="7455" firstSheet="2" activeTab="5"/>
  </bookViews>
  <sheets>
    <sheet name="cross sectional" sheetId="1" r:id="rId1"/>
    <sheet name="clinic link 3months all clinics" sheetId="2" r:id="rId2"/>
    <sheet name="control clinics 3 months" sheetId="8" r:id="rId3"/>
    <sheet name="all clinics full year" sheetId="6" r:id="rId4"/>
    <sheet name="raised bp history" sheetId="3" r:id="rId5"/>
    <sheet name="primary models" sheetId="4" r:id="rId6"/>
    <sheet name="sensitivity with year data  " sheetId="7" r:id="rId7"/>
    <sheet name="control data for sensitivity" sheetId="9" r:id="rId8"/>
    <sheet name="Sensitivity with control data" sheetId="10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4" l="1"/>
  <c r="P28" i="1" l="1"/>
  <c r="P27" i="1"/>
  <c r="P26" i="1"/>
  <c r="O26" i="1"/>
  <c r="J25" i="1"/>
  <c r="J26" i="1"/>
  <c r="J24" i="1"/>
  <c r="O27" i="1"/>
  <c r="F32" i="1"/>
  <c r="H32" i="1"/>
  <c r="J32" i="1"/>
  <c r="D32" i="1"/>
  <c r="F27" i="1"/>
  <c r="H27" i="1"/>
  <c r="J27" i="1"/>
  <c r="O28" i="1" s="1"/>
  <c r="D27" i="1"/>
  <c r="W48" i="2" l="1"/>
  <c r="W49" i="2"/>
  <c r="W50" i="2"/>
  <c r="W44" i="2"/>
  <c r="W45" i="2"/>
  <c r="W43" i="2"/>
  <c r="Q44" i="2"/>
  <c r="Q45" i="2"/>
  <c r="Q48" i="2"/>
  <c r="Q49" i="2"/>
  <c r="Q50" i="2"/>
  <c r="Q43" i="2"/>
  <c r="K44" i="2"/>
  <c r="K45" i="2"/>
  <c r="K48" i="2"/>
  <c r="K49" i="2"/>
  <c r="K50" i="2"/>
  <c r="K43" i="2"/>
  <c r="M20" i="6"/>
  <c r="G107" i="9" l="1"/>
  <c r="G105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78" i="9"/>
  <c r="O105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78" i="9"/>
  <c r="G108" i="9"/>
  <c r="D73" i="9"/>
  <c r="D74" i="9"/>
  <c r="L74" i="9"/>
  <c r="E75" i="9"/>
  <c r="F75" i="9"/>
  <c r="G75" i="9"/>
  <c r="H75" i="9"/>
  <c r="I75" i="9"/>
  <c r="J75" i="9"/>
  <c r="K75" i="9"/>
  <c r="M75" i="9"/>
  <c r="N75" i="9"/>
  <c r="O75" i="9"/>
  <c r="C77" i="9"/>
  <c r="C78" i="9"/>
  <c r="E78" i="9"/>
  <c r="H78" i="9"/>
  <c r="I78" i="9"/>
  <c r="J78" i="9"/>
  <c r="K78" i="9"/>
  <c r="M78" i="9"/>
  <c r="C79" i="9"/>
  <c r="E79" i="9"/>
  <c r="H79" i="9"/>
  <c r="I79" i="9"/>
  <c r="J79" i="9"/>
  <c r="K79" i="9"/>
  <c r="M79" i="9"/>
  <c r="C80" i="9"/>
  <c r="E80" i="9"/>
  <c r="H80" i="9"/>
  <c r="I80" i="9"/>
  <c r="J80" i="9"/>
  <c r="K80" i="9"/>
  <c r="M80" i="9"/>
  <c r="C81" i="9"/>
  <c r="E81" i="9"/>
  <c r="H81" i="9"/>
  <c r="I81" i="9"/>
  <c r="J81" i="9"/>
  <c r="K81" i="9"/>
  <c r="M81" i="9"/>
  <c r="C82" i="9"/>
  <c r="E82" i="9"/>
  <c r="H82" i="9"/>
  <c r="I82" i="9"/>
  <c r="J82" i="9"/>
  <c r="K82" i="9"/>
  <c r="M82" i="9"/>
  <c r="C83" i="9"/>
  <c r="E83" i="9"/>
  <c r="H83" i="9"/>
  <c r="I83" i="9"/>
  <c r="J83" i="9"/>
  <c r="K83" i="9"/>
  <c r="M83" i="9"/>
  <c r="C84" i="9"/>
  <c r="E84" i="9"/>
  <c r="H84" i="9"/>
  <c r="I84" i="9"/>
  <c r="J84" i="9"/>
  <c r="K84" i="9"/>
  <c r="M84" i="9"/>
  <c r="C85" i="9"/>
  <c r="E85" i="9"/>
  <c r="H85" i="9"/>
  <c r="I85" i="9"/>
  <c r="J85" i="9"/>
  <c r="K85" i="9"/>
  <c r="M85" i="9"/>
  <c r="C86" i="9"/>
  <c r="E86" i="9"/>
  <c r="H86" i="9"/>
  <c r="I86" i="9"/>
  <c r="J86" i="9"/>
  <c r="K86" i="9"/>
  <c r="M86" i="9"/>
  <c r="C87" i="9"/>
  <c r="E87" i="9"/>
  <c r="H87" i="9"/>
  <c r="I87" i="9"/>
  <c r="J87" i="9"/>
  <c r="K87" i="9"/>
  <c r="M87" i="9"/>
  <c r="C88" i="9"/>
  <c r="E88" i="9"/>
  <c r="H88" i="9"/>
  <c r="I88" i="9"/>
  <c r="J88" i="9"/>
  <c r="K88" i="9"/>
  <c r="M88" i="9"/>
  <c r="C89" i="9"/>
  <c r="E89" i="9"/>
  <c r="H89" i="9"/>
  <c r="I89" i="9"/>
  <c r="J89" i="9"/>
  <c r="K89" i="9"/>
  <c r="M89" i="9"/>
  <c r="C90" i="9"/>
  <c r="E90" i="9"/>
  <c r="H90" i="9"/>
  <c r="I90" i="9"/>
  <c r="J90" i="9"/>
  <c r="K90" i="9"/>
  <c r="M90" i="9"/>
  <c r="C92" i="9"/>
  <c r="E92" i="9"/>
  <c r="H92" i="9"/>
  <c r="I92" i="9"/>
  <c r="J92" i="9"/>
  <c r="K92" i="9"/>
  <c r="M92" i="9"/>
  <c r="C93" i="9"/>
  <c r="E93" i="9"/>
  <c r="H93" i="9"/>
  <c r="I93" i="9"/>
  <c r="J93" i="9"/>
  <c r="K93" i="9"/>
  <c r="M93" i="9"/>
  <c r="C94" i="9"/>
  <c r="E94" i="9"/>
  <c r="H94" i="9"/>
  <c r="I94" i="9"/>
  <c r="J94" i="9"/>
  <c r="K94" i="9"/>
  <c r="M94" i="9"/>
  <c r="C95" i="9"/>
  <c r="E95" i="9"/>
  <c r="H95" i="9"/>
  <c r="I95" i="9"/>
  <c r="J95" i="9"/>
  <c r="K95" i="9"/>
  <c r="M95" i="9"/>
  <c r="C96" i="9"/>
  <c r="E96" i="9"/>
  <c r="H96" i="9"/>
  <c r="I96" i="9"/>
  <c r="J96" i="9"/>
  <c r="K96" i="9"/>
  <c r="M96" i="9"/>
  <c r="C97" i="9"/>
  <c r="E97" i="9"/>
  <c r="H97" i="9"/>
  <c r="I97" i="9"/>
  <c r="J97" i="9"/>
  <c r="K97" i="9"/>
  <c r="M97" i="9"/>
  <c r="C98" i="9"/>
  <c r="E98" i="9"/>
  <c r="H98" i="9"/>
  <c r="I98" i="9"/>
  <c r="J98" i="9"/>
  <c r="K98" i="9"/>
  <c r="M98" i="9"/>
  <c r="C99" i="9"/>
  <c r="E99" i="9"/>
  <c r="H99" i="9"/>
  <c r="I99" i="9"/>
  <c r="J99" i="9"/>
  <c r="K99" i="9"/>
  <c r="M99" i="9"/>
  <c r="C100" i="9"/>
  <c r="E100" i="9"/>
  <c r="H100" i="9"/>
  <c r="I100" i="9"/>
  <c r="J100" i="9"/>
  <c r="K100" i="9"/>
  <c r="M100" i="9"/>
  <c r="C101" i="9"/>
  <c r="E101" i="9"/>
  <c r="H101" i="9"/>
  <c r="I101" i="9"/>
  <c r="J101" i="9"/>
  <c r="K101" i="9"/>
  <c r="M101" i="9"/>
  <c r="C102" i="9"/>
  <c r="E102" i="9"/>
  <c r="H102" i="9"/>
  <c r="I102" i="9"/>
  <c r="J102" i="9"/>
  <c r="K102" i="9"/>
  <c r="M102" i="9"/>
  <c r="C103" i="9"/>
  <c r="E103" i="9"/>
  <c r="H103" i="9"/>
  <c r="I103" i="9"/>
  <c r="J103" i="9"/>
  <c r="K103" i="9"/>
  <c r="M103" i="9"/>
  <c r="C104" i="9"/>
  <c r="E104" i="9"/>
  <c r="H104" i="9"/>
  <c r="I104" i="9"/>
  <c r="J104" i="9"/>
  <c r="K104" i="9"/>
  <c r="M104" i="9"/>
  <c r="J105" i="9"/>
  <c r="K105" i="9"/>
  <c r="E107" i="9"/>
  <c r="H107" i="9"/>
  <c r="I107" i="9"/>
  <c r="J107" i="9"/>
  <c r="K107" i="9"/>
  <c r="E108" i="9"/>
  <c r="K69" i="9"/>
  <c r="G70" i="9"/>
  <c r="G69" i="9"/>
  <c r="L69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G54" i="9" s="1"/>
  <c r="F55" i="9"/>
  <c r="F56" i="9"/>
  <c r="F57" i="9"/>
  <c r="F58" i="9"/>
  <c r="F59" i="9"/>
  <c r="F60" i="9"/>
  <c r="F61" i="9"/>
  <c r="F62" i="9"/>
  <c r="G62" i="9" s="1"/>
  <c r="F63" i="9"/>
  <c r="F64" i="9"/>
  <c r="F65" i="9"/>
  <c r="F66" i="9"/>
  <c r="F40" i="9"/>
  <c r="K7" i="9"/>
  <c r="E41" i="9"/>
  <c r="E42" i="9"/>
  <c r="I42" i="9" s="1"/>
  <c r="E43" i="9"/>
  <c r="I43" i="9" s="1"/>
  <c r="E44" i="9"/>
  <c r="I44" i="9" s="1"/>
  <c r="E45" i="9"/>
  <c r="E46" i="9"/>
  <c r="I46" i="9" s="1"/>
  <c r="E47" i="9"/>
  <c r="I47" i="9" s="1"/>
  <c r="E48" i="9"/>
  <c r="I48" i="9" s="1"/>
  <c r="E49" i="9"/>
  <c r="E50" i="9"/>
  <c r="I50" i="9" s="1"/>
  <c r="E51" i="9"/>
  <c r="I51" i="9" s="1"/>
  <c r="E52" i="9"/>
  <c r="I52" i="9" s="1"/>
  <c r="E53" i="9"/>
  <c r="E54" i="9"/>
  <c r="E55" i="9"/>
  <c r="I55" i="9" s="1"/>
  <c r="E56" i="9"/>
  <c r="I56" i="9" s="1"/>
  <c r="E57" i="9"/>
  <c r="E58" i="9"/>
  <c r="E59" i="9"/>
  <c r="I59" i="9" s="1"/>
  <c r="E60" i="9"/>
  <c r="I60" i="9" s="1"/>
  <c r="E61" i="9"/>
  <c r="E62" i="9"/>
  <c r="E63" i="9"/>
  <c r="I63" i="9" s="1"/>
  <c r="E64" i="9"/>
  <c r="I64" i="9" s="1"/>
  <c r="E65" i="9"/>
  <c r="E66" i="9"/>
  <c r="E40" i="9"/>
  <c r="O67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40" i="9"/>
  <c r="M41" i="9"/>
  <c r="M42" i="9"/>
  <c r="M43" i="9"/>
  <c r="M44" i="9"/>
  <c r="M45" i="9"/>
  <c r="M46" i="9"/>
  <c r="M47" i="9"/>
  <c r="M48" i="9"/>
  <c r="M49" i="9"/>
  <c r="M50" i="9"/>
  <c r="M51" i="9"/>
  <c r="M52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40" i="9"/>
  <c r="K57" i="9"/>
  <c r="K61" i="9"/>
  <c r="K65" i="9"/>
  <c r="J40" i="9"/>
  <c r="I41" i="9"/>
  <c r="K41" i="9" s="1"/>
  <c r="I45" i="9"/>
  <c r="K45" i="9" s="1"/>
  <c r="I49" i="9"/>
  <c r="K49" i="9" s="1"/>
  <c r="I54" i="9"/>
  <c r="K54" i="9" s="1"/>
  <c r="I57" i="9"/>
  <c r="J57" i="9" s="1"/>
  <c r="I58" i="9"/>
  <c r="K58" i="9" s="1"/>
  <c r="I61" i="9"/>
  <c r="J61" i="9" s="1"/>
  <c r="I62" i="9"/>
  <c r="K62" i="9" s="1"/>
  <c r="I65" i="9"/>
  <c r="J65" i="9" s="1"/>
  <c r="I66" i="9"/>
  <c r="K66" i="9" s="1"/>
  <c r="I40" i="9"/>
  <c r="K40" i="9" s="1"/>
  <c r="H41" i="9"/>
  <c r="H42" i="9"/>
  <c r="H43" i="9"/>
  <c r="H44" i="9"/>
  <c r="H45" i="9"/>
  <c r="H46" i="9"/>
  <c r="H47" i="9"/>
  <c r="H48" i="9"/>
  <c r="H49" i="9"/>
  <c r="H50" i="9"/>
  <c r="H51" i="9"/>
  <c r="H52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40" i="9"/>
  <c r="G41" i="9"/>
  <c r="G45" i="9"/>
  <c r="G49" i="9"/>
  <c r="G57" i="9"/>
  <c r="G58" i="9"/>
  <c r="G61" i="9"/>
  <c r="G65" i="9"/>
  <c r="G66" i="9"/>
  <c r="G40" i="9"/>
  <c r="L7" i="9"/>
  <c r="M7" i="9"/>
  <c r="N7" i="9"/>
  <c r="L8" i="9"/>
  <c r="M8" i="9"/>
  <c r="N8" i="9"/>
  <c r="L9" i="9"/>
  <c r="M9" i="9"/>
  <c r="N9" i="9"/>
  <c r="L10" i="9"/>
  <c r="M10" i="9"/>
  <c r="N10" i="9"/>
  <c r="L11" i="9"/>
  <c r="M11" i="9"/>
  <c r="N11" i="9"/>
  <c r="L12" i="9"/>
  <c r="M12" i="9"/>
  <c r="N12" i="9"/>
  <c r="L13" i="9"/>
  <c r="M13" i="9"/>
  <c r="N13" i="9"/>
  <c r="L14" i="9"/>
  <c r="M14" i="9"/>
  <c r="N14" i="9"/>
  <c r="L15" i="9"/>
  <c r="M15" i="9"/>
  <c r="N15" i="9"/>
  <c r="L16" i="9"/>
  <c r="M16" i="9"/>
  <c r="N16" i="9"/>
  <c r="L17" i="9"/>
  <c r="M17" i="9"/>
  <c r="N17" i="9"/>
  <c r="L18" i="9"/>
  <c r="M18" i="9"/>
  <c r="N18" i="9"/>
  <c r="L19" i="9"/>
  <c r="M19" i="9"/>
  <c r="N19" i="9"/>
  <c r="L20" i="9"/>
  <c r="M20" i="9"/>
  <c r="N20" i="9"/>
  <c r="L21" i="9"/>
  <c r="M21" i="9"/>
  <c r="N21" i="9"/>
  <c r="L22" i="9"/>
  <c r="M22" i="9"/>
  <c r="N22" i="9"/>
  <c r="L23" i="9"/>
  <c r="M23" i="9"/>
  <c r="N23" i="9"/>
  <c r="L24" i="9"/>
  <c r="M24" i="9"/>
  <c r="N24" i="9"/>
  <c r="L25" i="9"/>
  <c r="M25" i="9"/>
  <c r="N25" i="9"/>
  <c r="L26" i="9"/>
  <c r="M26" i="9"/>
  <c r="N26" i="9"/>
  <c r="L27" i="9"/>
  <c r="M27" i="9"/>
  <c r="N27" i="9"/>
  <c r="L28" i="9"/>
  <c r="M28" i="9"/>
  <c r="N28" i="9"/>
  <c r="L29" i="9"/>
  <c r="M29" i="9"/>
  <c r="N29" i="9"/>
  <c r="L30" i="9"/>
  <c r="M30" i="9"/>
  <c r="N30" i="9"/>
  <c r="L31" i="9"/>
  <c r="M31" i="9"/>
  <c r="N31" i="9"/>
  <c r="L32" i="9"/>
  <c r="M32" i="9"/>
  <c r="N32" i="9"/>
  <c r="L33" i="9"/>
  <c r="M33" i="9"/>
  <c r="N33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L10" i="7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19" i="9"/>
  <c r="J7" i="9"/>
  <c r="J8" i="9"/>
  <c r="J9" i="9"/>
  <c r="J10" i="9"/>
  <c r="J11" i="9"/>
  <c r="J12" i="9"/>
  <c r="J13" i="9"/>
  <c r="J14" i="9"/>
  <c r="J15" i="9"/>
  <c r="J16" i="9"/>
  <c r="J17" i="9"/>
  <c r="J18" i="9"/>
  <c r="K64" i="9" l="1"/>
  <c r="J64" i="9"/>
  <c r="K60" i="9"/>
  <c r="J60" i="9"/>
  <c r="K56" i="9"/>
  <c r="J56" i="9"/>
  <c r="J52" i="9"/>
  <c r="K52" i="9"/>
  <c r="J48" i="9"/>
  <c r="K48" i="9"/>
  <c r="J44" i="9"/>
  <c r="K44" i="9"/>
  <c r="K67" i="9" s="1"/>
  <c r="K63" i="9"/>
  <c r="J63" i="9"/>
  <c r="K59" i="9"/>
  <c r="J59" i="9"/>
  <c r="K55" i="9"/>
  <c r="J55" i="9"/>
  <c r="K51" i="9"/>
  <c r="J51" i="9"/>
  <c r="K47" i="9"/>
  <c r="J47" i="9"/>
  <c r="K43" i="9"/>
  <c r="J43" i="9"/>
  <c r="K50" i="9"/>
  <c r="J50" i="9"/>
  <c r="K46" i="9"/>
  <c r="J46" i="9"/>
  <c r="K42" i="9"/>
  <c r="J42" i="9"/>
  <c r="G52" i="9"/>
  <c r="G48" i="9"/>
  <c r="G44" i="9"/>
  <c r="G64" i="9"/>
  <c r="G60" i="9"/>
  <c r="G56" i="9"/>
  <c r="G51" i="9"/>
  <c r="G47" i="9"/>
  <c r="G43" i="9"/>
  <c r="J66" i="9"/>
  <c r="J62" i="9"/>
  <c r="J58" i="9"/>
  <c r="J54" i="9"/>
  <c r="J49" i="9"/>
  <c r="J45" i="9"/>
  <c r="J41" i="9"/>
  <c r="J67" i="9" s="1"/>
  <c r="G63" i="9"/>
  <c r="G59" i="9"/>
  <c r="G55" i="9"/>
  <c r="G50" i="9"/>
  <c r="G46" i="9"/>
  <c r="G42" i="9"/>
  <c r="K110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81" i="7"/>
  <c r="F110" i="7"/>
  <c r="F108" i="7"/>
  <c r="J108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81" i="7"/>
  <c r="I82" i="7"/>
  <c r="I83" i="7"/>
  <c r="I84" i="7"/>
  <c r="I85" i="7"/>
  <c r="I86" i="7"/>
  <c r="I87" i="7"/>
  <c r="I88" i="7"/>
  <c r="I89" i="7"/>
  <c r="I90" i="7"/>
  <c r="I91" i="7"/>
  <c r="I92" i="7"/>
  <c r="I93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81" i="7"/>
  <c r="H82" i="7"/>
  <c r="H83" i="7"/>
  <c r="H84" i="7"/>
  <c r="H85" i="7"/>
  <c r="H86" i="7"/>
  <c r="H87" i="7"/>
  <c r="H88" i="7"/>
  <c r="H89" i="7"/>
  <c r="H90" i="7"/>
  <c r="H91" i="7"/>
  <c r="H92" i="7"/>
  <c r="H93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G82" i="7"/>
  <c r="G83" i="7"/>
  <c r="G84" i="7"/>
  <c r="G85" i="7"/>
  <c r="G86" i="7"/>
  <c r="G87" i="7"/>
  <c r="G88" i="7"/>
  <c r="G89" i="7"/>
  <c r="G90" i="7"/>
  <c r="G91" i="7"/>
  <c r="G92" i="7"/>
  <c r="G93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81" i="7"/>
  <c r="D96" i="7"/>
  <c r="D97" i="7"/>
  <c r="D98" i="7"/>
  <c r="D99" i="7"/>
  <c r="D100" i="7"/>
  <c r="D101" i="7"/>
  <c r="D102" i="7"/>
  <c r="D103" i="7"/>
  <c r="D104" i="7"/>
  <c r="D105" i="7"/>
  <c r="D106" i="7"/>
  <c r="D107" i="7"/>
  <c r="D95" i="7"/>
  <c r="D82" i="7"/>
  <c r="D83" i="7"/>
  <c r="D84" i="7"/>
  <c r="D85" i="7"/>
  <c r="D86" i="7"/>
  <c r="D87" i="7"/>
  <c r="D88" i="7"/>
  <c r="D89" i="7"/>
  <c r="D90" i="7"/>
  <c r="D91" i="7"/>
  <c r="D92" i="7"/>
  <c r="D93" i="7"/>
  <c r="D81" i="7"/>
  <c r="F72" i="7"/>
  <c r="O69" i="7"/>
  <c r="O43" i="7"/>
  <c r="O44" i="7"/>
  <c r="O45" i="7"/>
  <c r="O46" i="7"/>
  <c r="O47" i="7"/>
  <c r="O48" i="7"/>
  <c r="O49" i="7"/>
  <c r="O50" i="7"/>
  <c r="O51" i="7"/>
  <c r="O52" i="7"/>
  <c r="O53" i="7"/>
  <c r="O54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42" i="7"/>
  <c r="N43" i="7"/>
  <c r="N44" i="7"/>
  <c r="N45" i="7"/>
  <c r="N46" i="7"/>
  <c r="N47" i="7"/>
  <c r="N48" i="7"/>
  <c r="N49" i="7"/>
  <c r="N50" i="7"/>
  <c r="N51" i="7"/>
  <c r="N52" i="7"/>
  <c r="N53" i="7"/>
  <c r="N54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42" i="7"/>
  <c r="M69" i="7"/>
  <c r="M43" i="7"/>
  <c r="M44" i="7"/>
  <c r="M45" i="7"/>
  <c r="M46" i="7"/>
  <c r="M47" i="7"/>
  <c r="M48" i="7"/>
  <c r="M49" i="7"/>
  <c r="M50" i="7"/>
  <c r="M51" i="7"/>
  <c r="M52" i="7"/>
  <c r="M53" i="7"/>
  <c r="M54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42" i="7"/>
  <c r="K43" i="7"/>
  <c r="K44" i="7"/>
  <c r="K45" i="7"/>
  <c r="K46" i="7"/>
  <c r="K47" i="7"/>
  <c r="K48" i="7"/>
  <c r="K49" i="7"/>
  <c r="K50" i="7"/>
  <c r="K51" i="7"/>
  <c r="K52" i="7"/>
  <c r="K53" i="7"/>
  <c r="K54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42" i="7"/>
  <c r="I42" i="7"/>
  <c r="J43" i="7"/>
  <c r="J44" i="7"/>
  <c r="J45" i="7"/>
  <c r="J46" i="7"/>
  <c r="J47" i="7"/>
  <c r="J48" i="7"/>
  <c r="J49" i="7"/>
  <c r="J50" i="7"/>
  <c r="J51" i="7"/>
  <c r="J52" i="7"/>
  <c r="J53" i="7"/>
  <c r="J54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42" i="7"/>
  <c r="G67" i="9" l="1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M10" i="7"/>
  <c r="H42" i="7" s="1"/>
  <c r="M11" i="7"/>
  <c r="H43" i="7" s="1"/>
  <c r="M12" i="7"/>
  <c r="H44" i="7" s="1"/>
  <c r="M13" i="7"/>
  <c r="H45" i="7" s="1"/>
  <c r="M14" i="7"/>
  <c r="H46" i="7" s="1"/>
  <c r="M15" i="7"/>
  <c r="H47" i="7" s="1"/>
  <c r="M16" i="7"/>
  <c r="H48" i="7" s="1"/>
  <c r="M17" i="7"/>
  <c r="H49" i="7" s="1"/>
  <c r="M18" i="7"/>
  <c r="H50" i="7" s="1"/>
  <c r="M19" i="7"/>
  <c r="H51" i="7" s="1"/>
  <c r="M20" i="7"/>
  <c r="H52" i="7" s="1"/>
  <c r="M21" i="7"/>
  <c r="H53" i="7" s="1"/>
  <c r="M22" i="7"/>
  <c r="H54" i="7" s="1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M24" i="7"/>
  <c r="H56" i="7" s="1"/>
  <c r="M25" i="7"/>
  <c r="H57" i="7" s="1"/>
  <c r="M26" i="7"/>
  <c r="H58" i="7" s="1"/>
  <c r="M27" i="7"/>
  <c r="H59" i="7" s="1"/>
  <c r="M28" i="7"/>
  <c r="H60" i="7" s="1"/>
  <c r="M29" i="7"/>
  <c r="H61" i="7" s="1"/>
  <c r="M30" i="7"/>
  <c r="H62" i="7" s="1"/>
  <c r="M31" i="7"/>
  <c r="H63" i="7" s="1"/>
  <c r="M32" i="7"/>
  <c r="H64" i="7" s="1"/>
  <c r="M33" i="7"/>
  <c r="H65" i="7" s="1"/>
  <c r="M34" i="7"/>
  <c r="H66" i="7" s="1"/>
  <c r="M35" i="7"/>
  <c r="H67" i="7" s="1"/>
  <c r="M36" i="7"/>
  <c r="H68" i="7" s="1"/>
  <c r="L24" i="7"/>
  <c r="F56" i="7" s="1"/>
  <c r="L25" i="7"/>
  <c r="F57" i="7" s="1"/>
  <c r="L26" i="7"/>
  <c r="F58" i="7" s="1"/>
  <c r="L27" i="7"/>
  <c r="F59" i="7" s="1"/>
  <c r="L28" i="7"/>
  <c r="F60" i="7" s="1"/>
  <c r="L29" i="7"/>
  <c r="F61" i="7" s="1"/>
  <c r="L30" i="7"/>
  <c r="F62" i="7" s="1"/>
  <c r="L31" i="7"/>
  <c r="F63" i="7" s="1"/>
  <c r="L32" i="7"/>
  <c r="F64" i="7" s="1"/>
  <c r="L33" i="7"/>
  <c r="F65" i="7" s="1"/>
  <c r="L34" i="7"/>
  <c r="F66" i="7" s="1"/>
  <c r="L35" i="7"/>
  <c r="F67" i="7" s="1"/>
  <c r="L36" i="7"/>
  <c r="F68" i="7" s="1"/>
  <c r="F42" i="7"/>
  <c r="L11" i="7"/>
  <c r="F43" i="7" s="1"/>
  <c r="L12" i="7"/>
  <c r="F44" i="7" s="1"/>
  <c r="L13" i="7"/>
  <c r="F45" i="7" s="1"/>
  <c r="L14" i="7"/>
  <c r="F46" i="7" s="1"/>
  <c r="L15" i="7"/>
  <c r="F47" i="7" s="1"/>
  <c r="L16" i="7"/>
  <c r="F48" i="7" s="1"/>
  <c r="L17" i="7"/>
  <c r="F49" i="7" s="1"/>
  <c r="L18" i="7"/>
  <c r="F50" i="7" s="1"/>
  <c r="L19" i="7"/>
  <c r="F51" i="7" s="1"/>
  <c r="L20" i="7"/>
  <c r="F52" i="7" s="1"/>
  <c r="L21" i="7"/>
  <c r="F53" i="7" s="1"/>
  <c r="L22" i="7"/>
  <c r="F54" i="7" s="1"/>
  <c r="K24" i="7"/>
  <c r="E56" i="7" s="1"/>
  <c r="K25" i="7"/>
  <c r="E57" i="7" s="1"/>
  <c r="K26" i="7"/>
  <c r="E58" i="7" s="1"/>
  <c r="K27" i="7"/>
  <c r="E59" i="7" s="1"/>
  <c r="K28" i="7"/>
  <c r="E60" i="7" s="1"/>
  <c r="K29" i="7"/>
  <c r="E61" i="7" s="1"/>
  <c r="K30" i="7"/>
  <c r="E62" i="7" s="1"/>
  <c r="K31" i="7"/>
  <c r="E63" i="7" s="1"/>
  <c r="K32" i="7"/>
  <c r="E64" i="7" s="1"/>
  <c r="K33" i="7"/>
  <c r="E65" i="7" s="1"/>
  <c r="K34" i="7"/>
  <c r="E66" i="7" s="1"/>
  <c r="K35" i="7"/>
  <c r="E67" i="7" s="1"/>
  <c r="K36" i="7"/>
  <c r="E68" i="7" s="1"/>
  <c r="K10" i="7"/>
  <c r="E42" i="7" s="1"/>
  <c r="K11" i="7"/>
  <c r="E43" i="7" s="1"/>
  <c r="K12" i="7"/>
  <c r="E44" i="7" s="1"/>
  <c r="K13" i="7"/>
  <c r="E45" i="7" s="1"/>
  <c r="K14" i="7"/>
  <c r="E46" i="7" s="1"/>
  <c r="K15" i="7"/>
  <c r="E47" i="7" s="1"/>
  <c r="K16" i="7"/>
  <c r="E48" i="7" s="1"/>
  <c r="K17" i="7"/>
  <c r="E49" i="7" s="1"/>
  <c r="K18" i="7"/>
  <c r="E50" i="7" s="1"/>
  <c r="K19" i="7"/>
  <c r="E51" i="7" s="1"/>
  <c r="K20" i="7"/>
  <c r="E52" i="7" s="1"/>
  <c r="K21" i="7"/>
  <c r="E53" i="7" s="1"/>
  <c r="K22" i="7"/>
  <c r="E54" i="7" s="1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D153" i="4"/>
  <c r="D152" i="4"/>
  <c r="D187" i="4"/>
  <c r="I189" i="4"/>
  <c r="J187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60" i="4"/>
  <c r="D189" i="4"/>
  <c r="H187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60" i="4"/>
  <c r="F186" i="4"/>
  <c r="F163" i="4"/>
  <c r="F164" i="4"/>
  <c r="F165" i="4"/>
  <c r="F166" i="4"/>
  <c r="F167" i="4"/>
  <c r="F168" i="4"/>
  <c r="F169" i="4"/>
  <c r="F170" i="4"/>
  <c r="F171" i="4"/>
  <c r="F172" i="4"/>
  <c r="F176" i="4"/>
  <c r="F177" i="4"/>
  <c r="F178" i="4"/>
  <c r="F179" i="4"/>
  <c r="F180" i="4"/>
  <c r="F181" i="4"/>
  <c r="F182" i="4"/>
  <c r="F183" i="4"/>
  <c r="F184" i="4"/>
  <c r="F185" i="4"/>
  <c r="F162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6" i="4"/>
  <c r="D177" i="4"/>
  <c r="D178" i="4"/>
  <c r="D179" i="4"/>
  <c r="D180" i="4"/>
  <c r="D181" i="4"/>
  <c r="D182" i="4"/>
  <c r="D183" i="4"/>
  <c r="D184" i="4"/>
  <c r="D185" i="4"/>
  <c r="D186" i="4"/>
  <c r="D160" i="4"/>
  <c r="B157" i="4"/>
  <c r="C157" i="4"/>
  <c r="A158" i="4"/>
  <c r="B158" i="4"/>
  <c r="C158" i="4"/>
  <c r="D158" i="4"/>
  <c r="E158" i="4"/>
  <c r="F158" i="4"/>
  <c r="G158" i="4"/>
  <c r="H158" i="4"/>
  <c r="I158" i="4"/>
  <c r="J158" i="4"/>
  <c r="A159" i="4"/>
  <c r="A160" i="4"/>
  <c r="B160" i="4"/>
  <c r="E160" i="4"/>
  <c r="G160" i="4"/>
  <c r="I160" i="4"/>
  <c r="A161" i="4"/>
  <c r="B161" i="4"/>
  <c r="E161" i="4"/>
  <c r="G161" i="4"/>
  <c r="I161" i="4"/>
  <c r="A162" i="4"/>
  <c r="B162" i="4"/>
  <c r="C162" i="4"/>
  <c r="E162" i="4"/>
  <c r="G162" i="4"/>
  <c r="I162" i="4"/>
  <c r="A163" i="4"/>
  <c r="B163" i="4"/>
  <c r="C163" i="4"/>
  <c r="E163" i="4"/>
  <c r="G163" i="4"/>
  <c r="I163" i="4"/>
  <c r="A164" i="4"/>
  <c r="B164" i="4"/>
  <c r="C164" i="4"/>
  <c r="E164" i="4"/>
  <c r="G164" i="4"/>
  <c r="I164" i="4"/>
  <c r="A165" i="4"/>
  <c r="B165" i="4"/>
  <c r="C165" i="4"/>
  <c r="E165" i="4"/>
  <c r="G165" i="4"/>
  <c r="I165" i="4"/>
  <c r="A166" i="4"/>
  <c r="B166" i="4"/>
  <c r="C166" i="4"/>
  <c r="E166" i="4"/>
  <c r="G166" i="4"/>
  <c r="I166" i="4"/>
  <c r="A167" i="4"/>
  <c r="B167" i="4"/>
  <c r="C167" i="4"/>
  <c r="E167" i="4"/>
  <c r="G167" i="4"/>
  <c r="I167" i="4"/>
  <c r="A168" i="4"/>
  <c r="B168" i="4"/>
  <c r="C168" i="4"/>
  <c r="E168" i="4"/>
  <c r="G168" i="4"/>
  <c r="I168" i="4"/>
  <c r="A169" i="4"/>
  <c r="B169" i="4"/>
  <c r="C169" i="4"/>
  <c r="E169" i="4"/>
  <c r="G169" i="4"/>
  <c r="I169" i="4"/>
  <c r="A170" i="4"/>
  <c r="B170" i="4"/>
  <c r="C170" i="4"/>
  <c r="E170" i="4"/>
  <c r="G170" i="4"/>
  <c r="I170" i="4"/>
  <c r="A171" i="4"/>
  <c r="B171" i="4"/>
  <c r="C171" i="4"/>
  <c r="E171" i="4"/>
  <c r="G171" i="4"/>
  <c r="I171" i="4"/>
  <c r="A172" i="4"/>
  <c r="B172" i="4"/>
  <c r="C172" i="4"/>
  <c r="E172" i="4"/>
  <c r="G172" i="4"/>
  <c r="I172" i="4"/>
  <c r="A173" i="4"/>
  <c r="A174" i="4"/>
  <c r="B174" i="4"/>
  <c r="E174" i="4"/>
  <c r="G174" i="4"/>
  <c r="I174" i="4"/>
  <c r="A175" i="4"/>
  <c r="B175" i="4"/>
  <c r="E175" i="4"/>
  <c r="G175" i="4"/>
  <c r="I175" i="4"/>
  <c r="A176" i="4"/>
  <c r="B176" i="4"/>
  <c r="C176" i="4"/>
  <c r="E176" i="4"/>
  <c r="G176" i="4"/>
  <c r="I176" i="4"/>
  <c r="A177" i="4"/>
  <c r="B177" i="4"/>
  <c r="C177" i="4"/>
  <c r="E177" i="4"/>
  <c r="G177" i="4"/>
  <c r="I177" i="4"/>
  <c r="A178" i="4"/>
  <c r="B178" i="4"/>
  <c r="C178" i="4"/>
  <c r="E178" i="4"/>
  <c r="G178" i="4"/>
  <c r="I178" i="4"/>
  <c r="A179" i="4"/>
  <c r="B179" i="4"/>
  <c r="C179" i="4"/>
  <c r="E179" i="4"/>
  <c r="G179" i="4"/>
  <c r="I179" i="4"/>
  <c r="A180" i="4"/>
  <c r="B180" i="4"/>
  <c r="C180" i="4"/>
  <c r="E180" i="4"/>
  <c r="G180" i="4"/>
  <c r="I180" i="4"/>
  <c r="A181" i="4"/>
  <c r="B181" i="4"/>
  <c r="C181" i="4"/>
  <c r="E181" i="4"/>
  <c r="G181" i="4"/>
  <c r="I181" i="4"/>
  <c r="A182" i="4"/>
  <c r="B182" i="4"/>
  <c r="C182" i="4"/>
  <c r="E182" i="4"/>
  <c r="G182" i="4"/>
  <c r="I182" i="4"/>
  <c r="A183" i="4"/>
  <c r="B183" i="4"/>
  <c r="C183" i="4"/>
  <c r="E183" i="4"/>
  <c r="G183" i="4"/>
  <c r="I183" i="4"/>
  <c r="A184" i="4"/>
  <c r="B184" i="4"/>
  <c r="C184" i="4"/>
  <c r="E184" i="4"/>
  <c r="G184" i="4"/>
  <c r="I184" i="4"/>
  <c r="A185" i="4"/>
  <c r="B185" i="4"/>
  <c r="C185" i="4"/>
  <c r="E185" i="4"/>
  <c r="G185" i="4"/>
  <c r="I185" i="4"/>
  <c r="A186" i="4"/>
  <c r="B186" i="4"/>
  <c r="C186" i="4"/>
  <c r="E186" i="4"/>
  <c r="G186" i="4"/>
  <c r="I186" i="4"/>
  <c r="B187" i="4"/>
  <c r="I187" i="4"/>
  <c r="B189" i="4"/>
  <c r="F189" i="4"/>
  <c r="B190" i="4"/>
  <c r="D190" i="4"/>
  <c r="D191" i="4"/>
  <c r="I152" i="4"/>
  <c r="J149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22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H149" i="4"/>
  <c r="H126" i="4"/>
  <c r="H127" i="4"/>
  <c r="H128" i="4"/>
  <c r="H129" i="4"/>
  <c r="H130" i="4"/>
  <c r="H131" i="4"/>
  <c r="H132" i="4"/>
  <c r="H133" i="4"/>
  <c r="H134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25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F126" i="4"/>
  <c r="F127" i="4"/>
  <c r="F128" i="4"/>
  <c r="F129" i="4"/>
  <c r="F130" i="4"/>
  <c r="F131" i="4"/>
  <c r="F132" i="4"/>
  <c r="F133" i="4"/>
  <c r="F134" i="4"/>
  <c r="F139" i="4"/>
  <c r="F140" i="4"/>
  <c r="F141" i="4"/>
  <c r="F142" i="4"/>
  <c r="F143" i="4"/>
  <c r="F144" i="4"/>
  <c r="F145" i="4"/>
  <c r="F146" i="4"/>
  <c r="F147" i="4"/>
  <c r="F148" i="4"/>
  <c r="F125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D149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22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20" i="4"/>
  <c r="C120" i="4"/>
  <c r="D120" i="4"/>
  <c r="E120" i="4"/>
  <c r="F120" i="4"/>
  <c r="G120" i="4"/>
  <c r="H120" i="4"/>
  <c r="I120" i="4"/>
  <c r="J120" i="4"/>
  <c r="B80" i="4"/>
  <c r="C80" i="4"/>
  <c r="D80" i="4"/>
  <c r="E80" i="4"/>
  <c r="F80" i="4"/>
  <c r="G80" i="4"/>
  <c r="H80" i="4"/>
  <c r="I80" i="4"/>
  <c r="J80" i="4"/>
  <c r="K80" i="4"/>
  <c r="L80" i="4"/>
  <c r="M80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F109" i="4"/>
  <c r="G109" i="4"/>
  <c r="I109" i="4"/>
  <c r="B111" i="4"/>
  <c r="B152" i="4" s="1"/>
  <c r="F111" i="4"/>
  <c r="F152" i="4" s="1"/>
  <c r="B112" i="4"/>
  <c r="B153" i="4" s="1"/>
  <c r="G43" i="4"/>
  <c r="G82" i="4" s="1"/>
  <c r="G45" i="4"/>
  <c r="G84" i="4" s="1"/>
  <c r="G47" i="4"/>
  <c r="G86" i="4" s="1"/>
  <c r="G49" i="4"/>
  <c r="G88" i="4" s="1"/>
  <c r="G51" i="4"/>
  <c r="G90" i="4" s="1"/>
  <c r="G53" i="4"/>
  <c r="G92" i="4" s="1"/>
  <c r="G55" i="4"/>
  <c r="G94" i="4" s="1"/>
  <c r="G60" i="4"/>
  <c r="G99" i="4" s="1"/>
  <c r="G64" i="4"/>
  <c r="G103" i="4" s="1"/>
  <c r="G68" i="4"/>
  <c r="G107" i="4" s="1"/>
  <c r="M19" i="4"/>
  <c r="G57" i="4" s="1"/>
  <c r="G96" i="4" s="1"/>
  <c r="M20" i="4"/>
  <c r="G58" i="4" s="1"/>
  <c r="G97" i="4" s="1"/>
  <c r="M21" i="4"/>
  <c r="G59" i="4" s="1"/>
  <c r="G98" i="4" s="1"/>
  <c r="M22" i="4"/>
  <c r="M23" i="4"/>
  <c r="G61" i="4" s="1"/>
  <c r="G100" i="4" s="1"/>
  <c r="M24" i="4"/>
  <c r="G62" i="4" s="1"/>
  <c r="G101" i="4" s="1"/>
  <c r="M25" i="4"/>
  <c r="G63" i="4" s="1"/>
  <c r="G102" i="4" s="1"/>
  <c r="M26" i="4"/>
  <c r="M27" i="4"/>
  <c r="G65" i="4" s="1"/>
  <c r="G104" i="4" s="1"/>
  <c r="M28" i="4"/>
  <c r="G66" i="4" s="1"/>
  <c r="G105" i="4" s="1"/>
  <c r="M29" i="4"/>
  <c r="G67" i="4" s="1"/>
  <c r="G106" i="4" s="1"/>
  <c r="M30" i="4"/>
  <c r="M31" i="4"/>
  <c r="G69" i="4" s="1"/>
  <c r="G108" i="4" s="1"/>
  <c r="M5" i="4"/>
  <c r="M6" i="4"/>
  <c r="G44" i="4" s="1"/>
  <c r="G83" i="4" s="1"/>
  <c r="M7" i="4"/>
  <c r="M8" i="4"/>
  <c r="G46" i="4" s="1"/>
  <c r="G85" i="4" s="1"/>
  <c r="M9" i="4"/>
  <c r="M10" i="4"/>
  <c r="G48" i="4" s="1"/>
  <c r="G87" i="4" s="1"/>
  <c r="M11" i="4"/>
  <c r="M12" i="4"/>
  <c r="G50" i="4" s="1"/>
  <c r="G89" i="4" s="1"/>
  <c r="M13" i="4"/>
  <c r="M14" i="4"/>
  <c r="G52" i="4" s="1"/>
  <c r="G91" i="4" s="1"/>
  <c r="M15" i="4"/>
  <c r="M16" i="4"/>
  <c r="G54" i="4" s="1"/>
  <c r="G93" i="4" s="1"/>
  <c r="M17" i="4"/>
  <c r="N6" i="3"/>
  <c r="N7" i="3"/>
  <c r="N8" i="3"/>
  <c r="N9" i="3"/>
  <c r="N10" i="3"/>
  <c r="N11" i="3"/>
  <c r="N12" i="3"/>
  <c r="N13" i="3"/>
  <c r="N14" i="3"/>
  <c r="N15" i="3"/>
  <c r="N16" i="3"/>
  <c r="N17" i="3"/>
  <c r="N5" i="3"/>
  <c r="M6" i="3"/>
  <c r="M7" i="3"/>
  <c r="M8" i="3"/>
  <c r="M9" i="3"/>
  <c r="M10" i="3"/>
  <c r="M11" i="3"/>
  <c r="M12" i="3"/>
  <c r="M13" i="3"/>
  <c r="M14" i="3"/>
  <c r="M15" i="3"/>
  <c r="M16" i="3"/>
  <c r="M17" i="3"/>
  <c r="M5" i="3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I43" i="7" l="1"/>
  <c r="G43" i="7"/>
  <c r="I62" i="7"/>
  <c r="G62" i="7"/>
  <c r="G54" i="7"/>
  <c r="I54" i="7"/>
  <c r="I46" i="7"/>
  <c r="G46" i="7"/>
  <c r="G65" i="7"/>
  <c r="I65" i="7"/>
  <c r="G57" i="7"/>
  <c r="I57" i="7"/>
  <c r="I52" i="7"/>
  <c r="G52" i="7"/>
  <c r="I48" i="7"/>
  <c r="G48" i="7"/>
  <c r="I44" i="7"/>
  <c r="G44" i="7"/>
  <c r="I67" i="7"/>
  <c r="G67" i="7"/>
  <c r="I63" i="7"/>
  <c r="G63" i="7"/>
  <c r="I59" i="7"/>
  <c r="G59" i="7"/>
  <c r="I51" i="7"/>
  <c r="G51" i="7"/>
  <c r="I47" i="7"/>
  <c r="G47" i="7"/>
  <c r="I66" i="7"/>
  <c r="G66" i="7"/>
  <c r="G58" i="7"/>
  <c r="I58" i="7"/>
  <c r="G50" i="7"/>
  <c r="I50" i="7"/>
  <c r="G42" i="7"/>
  <c r="G69" i="7" s="1"/>
  <c r="F71" i="7" s="1"/>
  <c r="E70" i="7"/>
  <c r="G61" i="7"/>
  <c r="I61" i="7"/>
  <c r="I53" i="7"/>
  <c r="G53" i="7"/>
  <c r="I49" i="7"/>
  <c r="G49" i="7"/>
  <c r="I45" i="7"/>
  <c r="G45" i="7"/>
  <c r="G68" i="7"/>
  <c r="I68" i="7"/>
  <c r="G64" i="7"/>
  <c r="I64" i="7"/>
  <c r="G60" i="7"/>
  <c r="I60" i="7"/>
  <c r="G56" i="7"/>
  <c r="I56" i="7"/>
  <c r="N22" i="4"/>
  <c r="I60" i="4" s="1"/>
  <c r="I99" i="4" s="1"/>
  <c r="N26" i="4"/>
  <c r="I64" i="4" s="1"/>
  <c r="I103" i="4" s="1"/>
  <c r="N30" i="4"/>
  <c r="I68" i="4" s="1"/>
  <c r="I107" i="4" s="1"/>
  <c r="N7" i="4"/>
  <c r="I45" i="4" s="1"/>
  <c r="I84" i="4" s="1"/>
  <c r="N11" i="4"/>
  <c r="I49" i="4" s="1"/>
  <c r="I88" i="4" s="1"/>
  <c r="N15" i="4"/>
  <c r="I53" i="4" s="1"/>
  <c r="I92" i="4" s="1"/>
  <c r="Y6" i="3"/>
  <c r="N20" i="4" s="1"/>
  <c r="I58" i="4" s="1"/>
  <c r="I97" i="4" s="1"/>
  <c r="Y7" i="3"/>
  <c r="N21" i="4" s="1"/>
  <c r="I59" i="4" s="1"/>
  <c r="I98" i="4" s="1"/>
  <c r="Y8" i="3"/>
  <c r="Y9" i="3"/>
  <c r="N23" i="4" s="1"/>
  <c r="I61" i="4" s="1"/>
  <c r="I100" i="4" s="1"/>
  <c r="Y10" i="3"/>
  <c r="N24" i="4" s="1"/>
  <c r="I62" i="4" s="1"/>
  <c r="I101" i="4" s="1"/>
  <c r="Y11" i="3"/>
  <c r="N25" i="4" s="1"/>
  <c r="I63" i="4" s="1"/>
  <c r="I102" i="4" s="1"/>
  <c r="Y12" i="3"/>
  <c r="Y13" i="3"/>
  <c r="N27" i="4" s="1"/>
  <c r="I65" i="4" s="1"/>
  <c r="Y14" i="3"/>
  <c r="N28" i="4" s="1"/>
  <c r="I66" i="4" s="1"/>
  <c r="I105" i="4" s="1"/>
  <c r="Y15" i="3"/>
  <c r="N29" i="4" s="1"/>
  <c r="I67" i="4" s="1"/>
  <c r="I106" i="4" s="1"/>
  <c r="Y16" i="3"/>
  <c r="Y17" i="3"/>
  <c r="N31" i="4" s="1"/>
  <c r="I69" i="4" s="1"/>
  <c r="I108" i="4" s="1"/>
  <c r="Y5" i="3"/>
  <c r="N19" i="4" s="1"/>
  <c r="I57" i="4" s="1"/>
  <c r="I96" i="4" s="1"/>
  <c r="X6" i="3"/>
  <c r="N6" i="4" s="1"/>
  <c r="I44" i="4" s="1"/>
  <c r="I83" i="4" s="1"/>
  <c r="X7" i="3"/>
  <c r="X8" i="3"/>
  <c r="N8" i="4" s="1"/>
  <c r="I46" i="4" s="1"/>
  <c r="I85" i="4" s="1"/>
  <c r="X9" i="3"/>
  <c r="N9" i="4" s="1"/>
  <c r="I47" i="4" s="1"/>
  <c r="I86" i="4" s="1"/>
  <c r="X10" i="3"/>
  <c r="N10" i="4" s="1"/>
  <c r="I48" i="4" s="1"/>
  <c r="I87" i="4" s="1"/>
  <c r="X11" i="3"/>
  <c r="X12" i="3"/>
  <c r="N12" i="4" s="1"/>
  <c r="I50" i="4" s="1"/>
  <c r="I89" i="4" s="1"/>
  <c r="X13" i="3"/>
  <c r="N13" i="4" s="1"/>
  <c r="I51" i="4" s="1"/>
  <c r="I90" i="4" s="1"/>
  <c r="X14" i="3"/>
  <c r="N14" i="4" s="1"/>
  <c r="I52" i="4" s="1"/>
  <c r="I91" i="4" s="1"/>
  <c r="X15" i="3"/>
  <c r="X16" i="3"/>
  <c r="N16" i="4" s="1"/>
  <c r="I54" i="4" s="1"/>
  <c r="I93" i="4" s="1"/>
  <c r="X17" i="3"/>
  <c r="N17" i="4" s="1"/>
  <c r="I55" i="4" s="1"/>
  <c r="I94" i="4" s="1"/>
  <c r="X5" i="3"/>
  <c r="N5" i="4" s="1"/>
  <c r="I43" i="4" s="1"/>
  <c r="I82" i="4" s="1"/>
  <c r="G19" i="4"/>
  <c r="L57" i="4" s="1"/>
  <c r="G5" i="4"/>
  <c r="L43" i="4" s="1"/>
  <c r="G6" i="4"/>
  <c r="L44" i="4" s="1"/>
  <c r="G7" i="4"/>
  <c r="L45" i="4" s="1"/>
  <c r="G8" i="4"/>
  <c r="L46" i="4" s="1"/>
  <c r="G9" i="4"/>
  <c r="L47" i="4" s="1"/>
  <c r="G10" i="4"/>
  <c r="L48" i="4" s="1"/>
  <c r="G11" i="4"/>
  <c r="L49" i="4" s="1"/>
  <c r="G12" i="4"/>
  <c r="L50" i="4" s="1"/>
  <c r="G13" i="4"/>
  <c r="L51" i="4" s="1"/>
  <c r="G14" i="4"/>
  <c r="L52" i="4" s="1"/>
  <c r="G15" i="4"/>
  <c r="L53" i="4" s="1"/>
  <c r="G16" i="4"/>
  <c r="L54" i="4" s="1"/>
  <c r="G17" i="4"/>
  <c r="L55" i="4" s="1"/>
  <c r="K19" i="4"/>
  <c r="C57" i="4" s="1"/>
  <c r="K20" i="4"/>
  <c r="C58" i="4" s="1"/>
  <c r="K21" i="4"/>
  <c r="C59" i="4" s="1"/>
  <c r="K22" i="4"/>
  <c r="C60" i="4" s="1"/>
  <c r="K23" i="4"/>
  <c r="C61" i="4" s="1"/>
  <c r="K24" i="4"/>
  <c r="C62" i="4" s="1"/>
  <c r="K25" i="4"/>
  <c r="C63" i="4" s="1"/>
  <c r="K26" i="4"/>
  <c r="C64" i="4" s="1"/>
  <c r="K27" i="4"/>
  <c r="C65" i="4" s="1"/>
  <c r="K28" i="4"/>
  <c r="C66" i="4" s="1"/>
  <c r="K29" i="4"/>
  <c r="C67" i="4" s="1"/>
  <c r="K30" i="4"/>
  <c r="C68" i="4" s="1"/>
  <c r="K31" i="4"/>
  <c r="C69" i="4" s="1"/>
  <c r="K5" i="4"/>
  <c r="C43" i="4" s="1"/>
  <c r="K6" i="4"/>
  <c r="C44" i="4" s="1"/>
  <c r="K7" i="4"/>
  <c r="C45" i="4" s="1"/>
  <c r="K8" i="4"/>
  <c r="C46" i="4" s="1"/>
  <c r="K9" i="4"/>
  <c r="C47" i="4" s="1"/>
  <c r="K10" i="4"/>
  <c r="C48" i="4" s="1"/>
  <c r="K11" i="4"/>
  <c r="C49" i="4" s="1"/>
  <c r="K12" i="4"/>
  <c r="C50" i="4" s="1"/>
  <c r="K13" i="4"/>
  <c r="C51" i="4" s="1"/>
  <c r="K14" i="4"/>
  <c r="C52" i="4" s="1"/>
  <c r="K15" i="4"/>
  <c r="C53" i="4" s="1"/>
  <c r="K16" i="4"/>
  <c r="C54" i="4" s="1"/>
  <c r="K17" i="4"/>
  <c r="C55" i="4" s="1"/>
  <c r="F19" i="4"/>
  <c r="K57" i="4" s="1"/>
  <c r="K96" i="4" s="1"/>
  <c r="M96" i="4" s="1"/>
  <c r="F20" i="4"/>
  <c r="K58" i="4" s="1"/>
  <c r="K97" i="4" s="1"/>
  <c r="M97" i="4" s="1"/>
  <c r="F21" i="4"/>
  <c r="K59" i="4" s="1"/>
  <c r="F22" i="4"/>
  <c r="K60" i="4" s="1"/>
  <c r="F23" i="4"/>
  <c r="K61" i="4" s="1"/>
  <c r="K100" i="4" s="1"/>
  <c r="M100" i="4" s="1"/>
  <c r="F24" i="4"/>
  <c r="K62" i="4" s="1"/>
  <c r="K101" i="4" s="1"/>
  <c r="M101" i="4" s="1"/>
  <c r="F25" i="4"/>
  <c r="K63" i="4" s="1"/>
  <c r="F26" i="4"/>
  <c r="K64" i="4" s="1"/>
  <c r="F27" i="4"/>
  <c r="K65" i="4" s="1"/>
  <c r="K104" i="4" s="1"/>
  <c r="M104" i="4" s="1"/>
  <c r="F28" i="4"/>
  <c r="K66" i="4" s="1"/>
  <c r="K105" i="4" s="1"/>
  <c r="M105" i="4" s="1"/>
  <c r="F29" i="4"/>
  <c r="K67" i="4" s="1"/>
  <c r="F30" i="4"/>
  <c r="K68" i="4" s="1"/>
  <c r="F31" i="4"/>
  <c r="K69" i="4" s="1"/>
  <c r="K108" i="4" s="1"/>
  <c r="M108" i="4" s="1"/>
  <c r="F5" i="4"/>
  <c r="K43" i="4" s="1"/>
  <c r="F6" i="4"/>
  <c r="K44" i="4" s="1"/>
  <c r="F7" i="4"/>
  <c r="K45" i="4" s="1"/>
  <c r="F8" i="4"/>
  <c r="K46" i="4" s="1"/>
  <c r="F9" i="4"/>
  <c r="K47" i="4" s="1"/>
  <c r="F10" i="4"/>
  <c r="K48" i="4" s="1"/>
  <c r="F11" i="4"/>
  <c r="K49" i="4" s="1"/>
  <c r="F12" i="4"/>
  <c r="K50" i="4" s="1"/>
  <c r="F13" i="4"/>
  <c r="K51" i="4" s="1"/>
  <c r="F14" i="4"/>
  <c r="K52" i="4" s="1"/>
  <c r="F15" i="4"/>
  <c r="K53" i="4" s="1"/>
  <c r="F16" i="4"/>
  <c r="K54" i="4" s="1"/>
  <c r="F17" i="4"/>
  <c r="K55" i="4" s="1"/>
  <c r="J19" i="4"/>
  <c r="B57" i="4" s="1"/>
  <c r="J20" i="4"/>
  <c r="B58" i="4" s="1"/>
  <c r="J21" i="4"/>
  <c r="B59" i="4" s="1"/>
  <c r="J22" i="4"/>
  <c r="B60" i="4" s="1"/>
  <c r="J23" i="4"/>
  <c r="B61" i="4" s="1"/>
  <c r="J24" i="4"/>
  <c r="B62" i="4" s="1"/>
  <c r="J25" i="4"/>
  <c r="B63" i="4" s="1"/>
  <c r="J26" i="4"/>
  <c r="B64" i="4" s="1"/>
  <c r="J27" i="4"/>
  <c r="B65" i="4" s="1"/>
  <c r="J28" i="4"/>
  <c r="B66" i="4" s="1"/>
  <c r="J29" i="4"/>
  <c r="B67" i="4" s="1"/>
  <c r="J30" i="4"/>
  <c r="B68" i="4" s="1"/>
  <c r="J31" i="4"/>
  <c r="B69" i="4" s="1"/>
  <c r="J5" i="4"/>
  <c r="B43" i="4" s="1"/>
  <c r="J6" i="4"/>
  <c r="B44" i="4" s="1"/>
  <c r="B83" i="4" s="1"/>
  <c r="D83" i="4" s="1"/>
  <c r="J7" i="4"/>
  <c r="B45" i="4" s="1"/>
  <c r="B84" i="4" s="1"/>
  <c r="D84" i="4" s="1"/>
  <c r="J8" i="4"/>
  <c r="B46" i="4" s="1"/>
  <c r="B85" i="4" s="1"/>
  <c r="D85" i="4" s="1"/>
  <c r="J9" i="4"/>
  <c r="B47" i="4" s="1"/>
  <c r="J10" i="4"/>
  <c r="B48" i="4" s="1"/>
  <c r="B87" i="4" s="1"/>
  <c r="D87" i="4" s="1"/>
  <c r="J11" i="4"/>
  <c r="B49" i="4" s="1"/>
  <c r="B88" i="4" s="1"/>
  <c r="D88" i="4" s="1"/>
  <c r="J12" i="4"/>
  <c r="B50" i="4" s="1"/>
  <c r="B89" i="4" s="1"/>
  <c r="D89" i="4" s="1"/>
  <c r="J13" i="4"/>
  <c r="B51" i="4" s="1"/>
  <c r="J14" i="4"/>
  <c r="B52" i="4" s="1"/>
  <c r="B91" i="4" s="1"/>
  <c r="D91" i="4" s="1"/>
  <c r="J15" i="4"/>
  <c r="B53" i="4" s="1"/>
  <c r="B92" i="4" s="1"/>
  <c r="D92" i="4" s="1"/>
  <c r="J16" i="4"/>
  <c r="B54" i="4" s="1"/>
  <c r="B93" i="4" s="1"/>
  <c r="D93" i="4" s="1"/>
  <c r="J17" i="4"/>
  <c r="B55" i="4" s="1"/>
  <c r="L5" i="4"/>
  <c r="E43" i="4" s="1"/>
  <c r="E82" i="4" s="1"/>
  <c r="L6" i="4"/>
  <c r="E44" i="4" s="1"/>
  <c r="E83" i="4" s="1"/>
  <c r="L7" i="4"/>
  <c r="E45" i="4" s="1"/>
  <c r="E84" i="4" s="1"/>
  <c r="L8" i="4"/>
  <c r="E46" i="4" s="1"/>
  <c r="E85" i="4" s="1"/>
  <c r="L9" i="4"/>
  <c r="E47" i="4" s="1"/>
  <c r="E86" i="4" s="1"/>
  <c r="L10" i="4"/>
  <c r="E48" i="4" s="1"/>
  <c r="E87" i="4" s="1"/>
  <c r="L11" i="4"/>
  <c r="E49" i="4" s="1"/>
  <c r="E88" i="4" s="1"/>
  <c r="L12" i="4"/>
  <c r="E50" i="4" s="1"/>
  <c r="E89" i="4" s="1"/>
  <c r="L13" i="4"/>
  <c r="E51" i="4" s="1"/>
  <c r="E90" i="4" s="1"/>
  <c r="L14" i="4"/>
  <c r="E52" i="4" s="1"/>
  <c r="E91" i="4" s="1"/>
  <c r="L15" i="4"/>
  <c r="E53" i="4" s="1"/>
  <c r="E92" i="4" s="1"/>
  <c r="L16" i="4"/>
  <c r="E54" i="4" s="1"/>
  <c r="E93" i="4" s="1"/>
  <c r="L17" i="4"/>
  <c r="E55" i="4" s="1"/>
  <c r="E94" i="4" s="1"/>
  <c r="F55" i="4" l="1"/>
  <c r="J55" i="4" s="1"/>
  <c r="J94" i="4" s="1"/>
  <c r="B94" i="4"/>
  <c r="D94" i="4" s="1"/>
  <c r="F43" i="4"/>
  <c r="B82" i="4"/>
  <c r="D82" i="4" s="1"/>
  <c r="M53" i="4"/>
  <c r="K92" i="4"/>
  <c r="M92" i="4" s="1"/>
  <c r="K107" i="4"/>
  <c r="M107" i="4" s="1"/>
  <c r="F69" i="4"/>
  <c r="B108" i="4"/>
  <c r="D108" i="4" s="1"/>
  <c r="F57" i="4"/>
  <c r="B96" i="4"/>
  <c r="D96" i="4" s="1"/>
  <c r="M44" i="4"/>
  <c r="K83" i="4"/>
  <c r="M83" i="4" s="1"/>
  <c r="K98" i="4"/>
  <c r="M98" i="4" s="1"/>
  <c r="F68" i="4"/>
  <c r="B107" i="4"/>
  <c r="D107" i="4" s="1"/>
  <c r="F64" i="4"/>
  <c r="B103" i="4"/>
  <c r="D103" i="4" s="1"/>
  <c r="F60" i="4"/>
  <c r="J60" i="4" s="1"/>
  <c r="J99" i="4" s="1"/>
  <c r="B99" i="4"/>
  <c r="D99" i="4" s="1"/>
  <c r="M55" i="4"/>
  <c r="K94" i="4"/>
  <c r="M94" i="4" s="1"/>
  <c r="M51" i="4"/>
  <c r="K90" i="4"/>
  <c r="M90" i="4" s="1"/>
  <c r="M47" i="4"/>
  <c r="K86" i="4"/>
  <c r="M86" i="4" s="1"/>
  <c r="M43" i="4"/>
  <c r="K82" i="4"/>
  <c r="M82" i="4" s="1"/>
  <c r="I104" i="4"/>
  <c r="F51" i="4"/>
  <c r="J51" i="4" s="1"/>
  <c r="J90" i="4" s="1"/>
  <c r="B90" i="4"/>
  <c r="D90" i="4" s="1"/>
  <c r="F47" i="4"/>
  <c r="B86" i="4"/>
  <c r="D86" i="4" s="1"/>
  <c r="F66" i="4"/>
  <c r="J66" i="4" s="1"/>
  <c r="J105" i="4" s="1"/>
  <c r="B105" i="4"/>
  <c r="D105" i="4" s="1"/>
  <c r="F62" i="4"/>
  <c r="B101" i="4"/>
  <c r="D101" i="4" s="1"/>
  <c r="F58" i="4"/>
  <c r="B97" i="4"/>
  <c r="D97" i="4" s="1"/>
  <c r="M49" i="4"/>
  <c r="K88" i="4"/>
  <c r="M88" i="4" s="1"/>
  <c r="M45" i="4"/>
  <c r="K84" i="4"/>
  <c r="M84" i="4" s="1"/>
  <c r="K103" i="4"/>
  <c r="M103" i="4" s="1"/>
  <c r="K99" i="4"/>
  <c r="M99" i="4" s="1"/>
  <c r="F65" i="4"/>
  <c r="B104" i="4"/>
  <c r="D104" i="4" s="1"/>
  <c r="F61" i="4"/>
  <c r="B100" i="4"/>
  <c r="D100" i="4" s="1"/>
  <c r="M52" i="4"/>
  <c r="K91" i="4"/>
  <c r="M91" i="4" s="1"/>
  <c r="M48" i="4"/>
  <c r="K87" i="4"/>
  <c r="M87" i="4" s="1"/>
  <c r="K106" i="4"/>
  <c r="M106" i="4" s="1"/>
  <c r="K102" i="4"/>
  <c r="M102" i="4" s="1"/>
  <c r="F67" i="4"/>
  <c r="B106" i="4"/>
  <c r="D106" i="4" s="1"/>
  <c r="F63" i="4"/>
  <c r="J63" i="4" s="1"/>
  <c r="J102" i="4" s="1"/>
  <c r="B102" i="4"/>
  <c r="D102" i="4" s="1"/>
  <c r="F59" i="4"/>
  <c r="B98" i="4"/>
  <c r="D98" i="4" s="1"/>
  <c r="M54" i="4"/>
  <c r="K93" i="4"/>
  <c r="M93" i="4" s="1"/>
  <c r="M50" i="4"/>
  <c r="K89" i="4"/>
  <c r="M89" i="4" s="1"/>
  <c r="M46" i="4"/>
  <c r="K85" i="4"/>
  <c r="M85" i="4" s="1"/>
  <c r="J62" i="4"/>
  <c r="J101" i="4" s="1"/>
  <c r="J58" i="4"/>
  <c r="J97" i="4" s="1"/>
  <c r="J47" i="4"/>
  <c r="J86" i="4" s="1"/>
  <c r="F54" i="4"/>
  <c r="F50" i="4"/>
  <c r="F46" i="4"/>
  <c r="J69" i="4"/>
  <c r="J108" i="4" s="1"/>
  <c r="J61" i="4"/>
  <c r="J100" i="4" s="1"/>
  <c r="F53" i="4"/>
  <c r="F49" i="4"/>
  <c r="F45" i="4"/>
  <c r="J68" i="4"/>
  <c r="J107" i="4" s="1"/>
  <c r="F52" i="4"/>
  <c r="F48" i="4"/>
  <c r="F44" i="4"/>
  <c r="J59" i="4"/>
  <c r="J98" i="4" s="1"/>
  <c r="M57" i="4"/>
  <c r="Z5" i="1"/>
  <c r="Z6" i="1"/>
  <c r="Z7" i="1"/>
  <c r="Z8" i="1"/>
  <c r="Z9" i="1"/>
  <c r="Z10" i="1"/>
  <c r="Z11" i="1"/>
  <c r="Z12" i="1"/>
  <c r="Z13" i="1"/>
  <c r="Z14" i="1"/>
  <c r="Z15" i="1"/>
  <c r="Z16" i="1"/>
  <c r="Z4" i="1"/>
  <c r="J45" i="4" l="1"/>
  <c r="J84" i="4" s="1"/>
  <c r="H45" i="4"/>
  <c r="H84" i="4" s="1"/>
  <c r="F84" i="4"/>
  <c r="D109" i="4"/>
  <c r="J52" i="4"/>
  <c r="J91" i="4" s="1"/>
  <c r="H52" i="4"/>
  <c r="H91" i="4" s="1"/>
  <c r="F91" i="4"/>
  <c r="J49" i="4"/>
  <c r="J88" i="4" s="1"/>
  <c r="H49" i="4"/>
  <c r="H88" i="4" s="1"/>
  <c r="F88" i="4"/>
  <c r="J46" i="4"/>
  <c r="J85" i="4" s="1"/>
  <c r="F85" i="4"/>
  <c r="H46" i="4"/>
  <c r="H85" i="4" s="1"/>
  <c r="F98" i="4"/>
  <c r="H59" i="4"/>
  <c r="H98" i="4" s="1"/>
  <c r="F106" i="4"/>
  <c r="H67" i="4"/>
  <c r="H106" i="4" s="1"/>
  <c r="H65" i="4"/>
  <c r="H104" i="4" s="1"/>
  <c r="F104" i="4"/>
  <c r="H62" i="4"/>
  <c r="H101" i="4" s="1"/>
  <c r="F101" i="4"/>
  <c r="F86" i="4"/>
  <c r="H47" i="4"/>
  <c r="H86" i="4" s="1"/>
  <c r="J65" i="4"/>
  <c r="J104" i="4" s="1"/>
  <c r="F103" i="4"/>
  <c r="H64" i="4"/>
  <c r="H103" i="4" s="1"/>
  <c r="J57" i="4"/>
  <c r="J96" i="4" s="1"/>
  <c r="H57" i="4"/>
  <c r="H96" i="4" s="1"/>
  <c r="F96" i="4"/>
  <c r="J43" i="4"/>
  <c r="H43" i="4"/>
  <c r="F82" i="4"/>
  <c r="J67" i="4"/>
  <c r="J106" i="4" s="1"/>
  <c r="J64" i="4"/>
  <c r="J103" i="4" s="1"/>
  <c r="J53" i="4"/>
  <c r="J92" i="4" s="1"/>
  <c r="H53" i="4"/>
  <c r="H92" i="4" s="1"/>
  <c r="F92" i="4"/>
  <c r="J50" i="4"/>
  <c r="J89" i="4" s="1"/>
  <c r="F89" i="4"/>
  <c r="H50" i="4"/>
  <c r="H89" i="4" s="1"/>
  <c r="M109" i="4"/>
  <c r="D112" i="4" s="1"/>
  <c r="J48" i="4"/>
  <c r="J87" i="4" s="1"/>
  <c r="H48" i="4"/>
  <c r="H87" i="4" s="1"/>
  <c r="F87" i="4"/>
  <c r="J44" i="4"/>
  <c r="J83" i="4" s="1"/>
  <c r="H44" i="4"/>
  <c r="H83" i="4" s="1"/>
  <c r="F83" i="4"/>
  <c r="J54" i="4"/>
  <c r="J93" i="4" s="1"/>
  <c r="F93" i="4"/>
  <c r="H54" i="4"/>
  <c r="H93" i="4" s="1"/>
  <c r="F102" i="4"/>
  <c r="H63" i="4"/>
  <c r="H102" i="4" s="1"/>
  <c r="H61" i="4"/>
  <c r="H100" i="4" s="1"/>
  <c r="F100" i="4"/>
  <c r="H58" i="4"/>
  <c r="H97" i="4" s="1"/>
  <c r="F97" i="4"/>
  <c r="H66" i="4"/>
  <c r="H105" i="4" s="1"/>
  <c r="F105" i="4"/>
  <c r="F90" i="4"/>
  <c r="H51" i="4"/>
  <c r="H90" i="4" s="1"/>
  <c r="F99" i="4"/>
  <c r="H60" i="4"/>
  <c r="H99" i="4" s="1"/>
  <c r="F107" i="4"/>
  <c r="H68" i="4"/>
  <c r="H107" i="4" s="1"/>
  <c r="H69" i="4"/>
  <c r="H108" i="4" s="1"/>
  <c r="F108" i="4"/>
  <c r="F94" i="4"/>
  <c r="H55" i="4"/>
  <c r="H94" i="4" s="1"/>
  <c r="P44" i="6"/>
  <c r="P45" i="6"/>
  <c r="P46" i="6"/>
  <c r="P47" i="6"/>
  <c r="P48" i="6"/>
  <c r="P49" i="6"/>
  <c r="P50" i="6"/>
  <c r="P51" i="6"/>
  <c r="P52" i="6"/>
  <c r="P53" i="6"/>
  <c r="P54" i="6"/>
  <c r="P55" i="6"/>
  <c r="P57" i="6"/>
  <c r="P43" i="6"/>
  <c r="O44" i="6"/>
  <c r="G20" i="4" s="1"/>
  <c r="L58" i="4" s="1"/>
  <c r="M58" i="4" s="1"/>
  <c r="O45" i="6"/>
  <c r="G21" i="4" s="1"/>
  <c r="L59" i="4" s="1"/>
  <c r="M59" i="4" s="1"/>
  <c r="O46" i="6"/>
  <c r="G22" i="4" s="1"/>
  <c r="L60" i="4" s="1"/>
  <c r="M60" i="4" s="1"/>
  <c r="O47" i="6"/>
  <c r="G23" i="4" s="1"/>
  <c r="L61" i="4" s="1"/>
  <c r="M61" i="4" s="1"/>
  <c r="O48" i="6"/>
  <c r="G24" i="4" s="1"/>
  <c r="L62" i="4" s="1"/>
  <c r="M62" i="4" s="1"/>
  <c r="O49" i="6"/>
  <c r="G25" i="4" s="1"/>
  <c r="L63" i="4" s="1"/>
  <c r="M63" i="4" s="1"/>
  <c r="O50" i="6"/>
  <c r="G26" i="4" s="1"/>
  <c r="L64" i="4" s="1"/>
  <c r="M64" i="4" s="1"/>
  <c r="O51" i="6"/>
  <c r="G27" i="4" s="1"/>
  <c r="L65" i="4" s="1"/>
  <c r="M65" i="4" s="1"/>
  <c r="O52" i="6"/>
  <c r="G28" i="4" s="1"/>
  <c r="L66" i="4" s="1"/>
  <c r="M66" i="4" s="1"/>
  <c r="O53" i="6"/>
  <c r="G29" i="4" s="1"/>
  <c r="L67" i="4" s="1"/>
  <c r="M67" i="4" s="1"/>
  <c r="O54" i="6"/>
  <c r="G30" i="4" s="1"/>
  <c r="L68" i="4" s="1"/>
  <c r="M68" i="4" s="1"/>
  <c r="O55" i="6"/>
  <c r="G31" i="4" s="1"/>
  <c r="L69" i="4" s="1"/>
  <c r="M69" i="4" s="1"/>
  <c r="O57" i="6"/>
  <c r="O43" i="6"/>
  <c r="N44" i="6"/>
  <c r="N45" i="6"/>
  <c r="N46" i="6"/>
  <c r="N47" i="6"/>
  <c r="N48" i="6"/>
  <c r="N49" i="6"/>
  <c r="N50" i="6"/>
  <c r="N51" i="6"/>
  <c r="N52" i="6"/>
  <c r="N53" i="6"/>
  <c r="N54" i="6"/>
  <c r="N55" i="6"/>
  <c r="N57" i="6"/>
  <c r="N43" i="6"/>
  <c r="J44" i="6"/>
  <c r="J45" i="6"/>
  <c r="J46" i="6"/>
  <c r="J47" i="6"/>
  <c r="J48" i="6"/>
  <c r="J49" i="6"/>
  <c r="J50" i="6"/>
  <c r="J51" i="6"/>
  <c r="J52" i="6"/>
  <c r="J53" i="6"/>
  <c r="J54" i="6"/>
  <c r="J55" i="6"/>
  <c r="J57" i="6"/>
  <c r="J43" i="6"/>
  <c r="I44" i="6"/>
  <c r="I45" i="6"/>
  <c r="I46" i="6"/>
  <c r="I47" i="6"/>
  <c r="I48" i="6"/>
  <c r="I49" i="6"/>
  <c r="I50" i="6"/>
  <c r="I51" i="6"/>
  <c r="I52" i="6"/>
  <c r="I53" i="6"/>
  <c r="I54" i="6"/>
  <c r="I55" i="6"/>
  <c r="I57" i="6"/>
  <c r="I43" i="6"/>
  <c r="H44" i="6"/>
  <c r="H45" i="6"/>
  <c r="H46" i="6"/>
  <c r="H47" i="6"/>
  <c r="H48" i="6"/>
  <c r="H49" i="6"/>
  <c r="H50" i="6"/>
  <c r="H51" i="6"/>
  <c r="H52" i="6"/>
  <c r="H53" i="6"/>
  <c r="H54" i="6"/>
  <c r="H55" i="6"/>
  <c r="H57" i="6"/>
  <c r="H43" i="6"/>
  <c r="H82" i="4" l="1"/>
  <c r="H70" i="4"/>
  <c r="H109" i="4" s="1"/>
  <c r="J70" i="4"/>
  <c r="J109" i="4" s="1"/>
  <c r="J82" i="4"/>
  <c r="L108" i="7" l="1"/>
  <c r="D113" i="4"/>
  <c r="D154" i="4" s="1"/>
  <c r="N82" i="7"/>
  <c r="N83" i="7"/>
  <c r="N84" i="7"/>
  <c r="N85" i="7"/>
  <c r="N86" i="7"/>
  <c r="N87" i="7"/>
  <c r="N88" i="7"/>
  <c r="N89" i="7"/>
  <c r="N90" i="7"/>
  <c r="N91" i="7"/>
  <c r="N92" i="7"/>
  <c r="N93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81" i="7"/>
  <c r="D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3" i="7"/>
  <c r="F92" i="7"/>
  <c r="F91" i="7"/>
  <c r="F90" i="7"/>
  <c r="F89" i="7"/>
  <c r="F88" i="7"/>
  <c r="F87" i="7"/>
  <c r="F86" i="7"/>
  <c r="F85" i="7"/>
  <c r="F84" i="7"/>
  <c r="F83" i="7"/>
  <c r="F82" i="7"/>
  <c r="H81" i="7"/>
  <c r="F81" i="7"/>
  <c r="H108" i="7" l="1"/>
  <c r="I108" i="7"/>
  <c r="N108" i="7"/>
  <c r="F111" i="7" s="1"/>
  <c r="F112" i="7" l="1"/>
  <c r="AB5" i="1" l="1"/>
  <c r="AB6" i="1"/>
  <c r="AB7" i="1"/>
  <c r="AB8" i="1"/>
  <c r="AB9" i="1"/>
  <c r="AB10" i="1"/>
  <c r="AB11" i="1"/>
  <c r="AB12" i="1"/>
  <c r="AB13" i="1"/>
  <c r="AB14" i="1"/>
  <c r="AB15" i="1"/>
  <c r="AB16" i="1"/>
  <c r="AA5" i="1"/>
  <c r="AA6" i="1"/>
  <c r="AA7" i="1"/>
  <c r="AA8" i="1"/>
  <c r="AA9" i="1"/>
  <c r="AA10" i="1"/>
  <c r="AA11" i="1"/>
  <c r="AA12" i="1"/>
  <c r="AA13" i="1"/>
  <c r="AA14" i="1"/>
  <c r="AA15" i="1"/>
  <c r="AA16" i="1"/>
  <c r="AB4" i="1"/>
  <c r="AA4" i="1"/>
  <c r="H31" i="1"/>
  <c r="F31" i="1"/>
  <c r="D31" i="1"/>
  <c r="H30" i="1"/>
  <c r="F30" i="1"/>
  <c r="D30" i="1"/>
  <c r="H29" i="1"/>
  <c r="F29" i="1"/>
  <c r="D29" i="1"/>
  <c r="H26" i="1"/>
  <c r="F26" i="1"/>
  <c r="D26" i="1"/>
  <c r="T25" i="1"/>
  <c r="H25" i="1"/>
  <c r="F25" i="1"/>
  <c r="D25" i="1"/>
  <c r="H24" i="1"/>
  <c r="F24" i="1"/>
  <c r="D24" i="1"/>
  <c r="V17" i="1"/>
  <c r="U17" i="1"/>
  <c r="J17" i="1"/>
  <c r="I17" i="1"/>
  <c r="Q17" i="1"/>
  <c r="P17" i="1"/>
  <c r="J31" i="1" l="1"/>
  <c r="G31" i="1" s="1"/>
  <c r="J30" i="1"/>
  <c r="I30" i="1" s="1"/>
  <c r="I24" i="1"/>
  <c r="G24" i="1"/>
  <c r="G25" i="1"/>
  <c r="G26" i="1"/>
  <c r="I25" i="1"/>
  <c r="I26" i="1"/>
  <c r="E30" i="1"/>
  <c r="E25" i="1"/>
  <c r="E26" i="1"/>
  <c r="J29" i="1"/>
  <c r="G30" i="1"/>
  <c r="E24" i="1"/>
  <c r="E31" i="1" l="1"/>
  <c r="I31" i="1"/>
  <c r="I29" i="1"/>
  <c r="E29" i="1"/>
  <c r="G29" i="1"/>
  <c r="I69" i="7" l="1"/>
  <c r="J69" i="7" l="1"/>
  <c r="F73" i="7" s="1"/>
  <c r="K69" i="7"/>
  <c r="K71" i="7" s="1"/>
  <c r="E33" i="3"/>
  <c r="E32" i="3"/>
  <c r="E31" i="3"/>
  <c r="U51" i="2"/>
  <c r="D27" i="3" l="1"/>
  <c r="V51" i="2"/>
  <c r="P51" i="2"/>
  <c r="O51" i="2"/>
  <c r="O43" i="2"/>
  <c r="U6" i="3" l="1"/>
  <c r="U7" i="3"/>
  <c r="U8" i="3"/>
  <c r="U9" i="3"/>
  <c r="U10" i="3"/>
  <c r="U11" i="3"/>
  <c r="U12" i="3"/>
  <c r="U13" i="3"/>
  <c r="U14" i="3"/>
  <c r="U15" i="3"/>
  <c r="U16" i="3"/>
  <c r="U17" i="3"/>
  <c r="U5" i="3"/>
  <c r="E28" i="3"/>
  <c r="E27" i="3"/>
  <c r="E25" i="3"/>
  <c r="E2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5" i="3"/>
  <c r="D43" i="4" l="1"/>
  <c r="K70" i="4"/>
  <c r="K109" i="4" s="1"/>
  <c r="B70" i="4"/>
  <c r="B109" i="4" s="1"/>
  <c r="D44" i="4"/>
  <c r="D45" i="4"/>
  <c r="D46" i="4"/>
  <c r="D47" i="4"/>
  <c r="D48" i="4"/>
  <c r="D49" i="4"/>
  <c r="D50" i="4"/>
  <c r="D51" i="4"/>
  <c r="D52" i="4"/>
  <c r="D53" i="4"/>
  <c r="D54" i="4"/>
  <c r="D55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 l="1"/>
  <c r="D72" i="4" s="1"/>
  <c r="I72" i="4" l="1"/>
  <c r="I111" i="4" s="1"/>
  <c r="H33" i="3"/>
  <c r="I33" i="3" s="1"/>
  <c r="H28" i="3"/>
  <c r="H32" i="3"/>
  <c r="H27" i="3"/>
  <c r="H31" i="3"/>
  <c r="H26" i="3"/>
  <c r="I26" i="3" s="1"/>
  <c r="F31" i="3"/>
  <c r="F33" i="3"/>
  <c r="F32" i="3"/>
  <c r="I32" i="3" s="1"/>
  <c r="F28" i="3"/>
  <c r="I28" i="3" s="1"/>
  <c r="F27" i="3"/>
  <c r="F26" i="3"/>
  <c r="D33" i="3"/>
  <c r="G33" i="3" s="1"/>
  <c r="D32" i="3"/>
  <c r="D31" i="3"/>
  <c r="D28" i="3"/>
  <c r="G28" i="3" s="1"/>
  <c r="G27" i="3"/>
  <c r="D26" i="3"/>
  <c r="G26" i="3" s="1"/>
  <c r="M70" i="4" l="1"/>
  <c r="D73" i="4" s="1"/>
  <c r="D74" i="4" s="1"/>
  <c r="I31" i="3"/>
  <c r="I27" i="3"/>
  <c r="G31" i="3"/>
  <c r="G32" i="3"/>
  <c r="T18" i="3"/>
  <c r="H30" i="3" s="1"/>
  <c r="S18" i="3"/>
  <c r="J18" i="3"/>
  <c r="F30" i="3" s="1"/>
  <c r="F24" i="3"/>
  <c r="I18" i="3"/>
  <c r="F25" i="3" s="1"/>
  <c r="D18" i="3"/>
  <c r="D30" i="3" s="1"/>
  <c r="D24" i="3"/>
  <c r="C18" i="3"/>
  <c r="D25" i="3" s="1"/>
  <c r="I24" i="3" l="1"/>
  <c r="H25" i="3"/>
  <c r="U18" i="3"/>
  <c r="H24" i="3"/>
  <c r="I30" i="3"/>
  <c r="I25" i="3"/>
  <c r="G24" i="3"/>
  <c r="E30" i="3"/>
  <c r="G30" i="3"/>
  <c r="G25" i="3"/>
  <c r="V44" i="2"/>
  <c r="V50" i="2"/>
  <c r="V48" i="2"/>
  <c r="U48" i="2"/>
  <c r="V49" i="2"/>
  <c r="V45" i="2"/>
  <c r="V43" i="2"/>
  <c r="U50" i="2"/>
  <c r="U49" i="2"/>
  <c r="U45" i="2"/>
  <c r="U44" i="2"/>
  <c r="U43" i="2"/>
  <c r="P50" i="2"/>
  <c r="P49" i="2"/>
  <c r="O50" i="2"/>
  <c r="O49" i="2"/>
  <c r="O48" i="2"/>
  <c r="P48" i="2"/>
  <c r="P45" i="2"/>
  <c r="P44" i="2"/>
  <c r="P43" i="2"/>
  <c r="O45" i="2"/>
  <c r="O44" i="2"/>
  <c r="J48" i="2"/>
  <c r="J50" i="2"/>
  <c r="J49" i="2"/>
  <c r="J45" i="2"/>
  <c r="J44" i="2"/>
  <c r="J43" i="2"/>
  <c r="I50" i="2"/>
  <c r="I49" i="2"/>
  <c r="I48" i="2"/>
  <c r="I45" i="2"/>
  <c r="I44" i="2"/>
  <c r="I43" i="2"/>
  <c r="V16" i="2"/>
  <c r="W16" i="2"/>
  <c r="U16" i="2"/>
  <c r="P16" i="2"/>
  <c r="Q16" i="2"/>
  <c r="O16" i="2"/>
  <c r="J16" i="2"/>
  <c r="K16" i="2"/>
  <c r="I16" i="2"/>
  <c r="V34" i="2"/>
  <c r="W34" i="2"/>
  <c r="U34" i="2"/>
  <c r="P34" i="2"/>
  <c r="Q34" i="2"/>
  <c r="O34" i="2"/>
  <c r="J34" i="2"/>
  <c r="K34" i="2"/>
  <c r="I34" i="2"/>
  <c r="D16" i="2"/>
  <c r="E16" i="2"/>
  <c r="C16" i="2"/>
</calcChain>
</file>

<file path=xl/sharedStrings.xml><?xml version="1.0" encoding="utf-8"?>
<sst xmlns="http://schemas.openxmlformats.org/spreadsheetml/2006/main" count="1025" uniqueCount="152">
  <si>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</si>
  <si>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</si>
  <si>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</si>
  <si>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</si>
  <si>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</si>
  <si>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</si>
  <si>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</si>
  <si>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</si>
  <si>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</si>
  <si>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</si>
  <si>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</si>
  <si>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</si>
  <si>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plus</t>
  </si>
  <si>
    <t>age grp</t>
  </si>
  <si>
    <t>female</t>
  </si>
  <si>
    <t>male</t>
  </si>
  <si>
    <t>total</t>
  </si>
  <si>
    <t>18-24 |</t>
  </si>
  <si>
    <t>age group</t>
  </si>
  <si>
    <t>Male</t>
  </si>
  <si>
    <t xml:space="preserve">total </t>
  </si>
  <si>
    <t>total adult clinic visits</t>
  </si>
  <si>
    <t xml:space="preserve">18-24 </t>
  </si>
  <si>
    <t>total adult clinic visits May 2015 - jul2015</t>
  </si>
  <si>
    <t>No HT means ever_hypertension = no</t>
  </si>
  <si>
    <t>With HT means ever_hypertension = yes</t>
  </si>
  <si>
    <t>Data for table in paper</t>
  </si>
  <si>
    <t>all women</t>
  </si>
  <si>
    <t>18-39</t>
  </si>
  <si>
    <t>40-59</t>
  </si>
  <si>
    <t>60 plus</t>
  </si>
  <si>
    <t>all men</t>
  </si>
  <si>
    <t>individual</t>
  </si>
  <si>
    <t>visits</t>
  </si>
  <si>
    <t>all chronic disease</t>
  </si>
  <si>
    <t>all with hypertension</t>
  </si>
  <si>
    <t>all without hypertension</t>
  </si>
  <si>
    <t>all wmen</t>
  </si>
  <si>
    <t>total found with a raised BP</t>
  </si>
  <si>
    <t>Age</t>
  </si>
  <si>
    <t>6293 altogether, 141 have unknown age, so not included</t>
  </si>
  <si>
    <t>total returned within 3 months</t>
  </si>
  <si>
    <t>of those, number diagnosed with  HT</t>
  </si>
  <si>
    <t>All adults</t>
  </si>
  <si>
    <t>All women</t>
  </si>
  <si>
    <t>All men</t>
  </si>
  <si>
    <t>indentified</t>
  </si>
  <si>
    <t>returned</t>
  </si>
  <si>
    <t>diagnosed</t>
  </si>
  <si>
    <t>% age</t>
  </si>
  <si>
    <t>%age of indnt</t>
  </si>
  <si>
    <t>%age of return</t>
  </si>
  <si>
    <t>clinic users with hypertension</t>
  </si>
  <si>
    <t>clinic users with no hypertension</t>
  </si>
  <si>
    <t>Data from clinic link</t>
  </si>
  <si>
    <t>no HT persons</t>
  </si>
  <si>
    <t>yrs visits</t>
  </si>
  <si>
    <t>New BP detected</t>
  </si>
  <si>
    <t>return for FU</t>
  </si>
  <si>
    <t>new diagnosis</t>
  </si>
  <si>
    <t>prop bp&gt;140/90</t>
  </si>
  <si>
    <t>returned for second visit</t>
  </si>
  <si>
    <t>proportion returned</t>
  </si>
  <si>
    <t>diagnosedwth hypertension</t>
  </si>
  <si>
    <t>proportion of all raised Bp diagnosed with hhypertension</t>
  </si>
  <si>
    <t>screening</t>
  </si>
  <si>
    <t>HT persons</t>
  </si>
  <si>
    <t>Model One all screened every visit</t>
  </si>
  <si>
    <t>total screening BPs</t>
  </si>
  <si>
    <t>total management BPs=</t>
  </si>
  <si>
    <t>new hypertensives</t>
  </si>
  <si>
    <t>Age 18-39</t>
  </si>
  <si>
    <t>Age 40-59</t>
  </si>
  <si>
    <t>Age 60 +</t>
  </si>
  <si>
    <t xml:space="preserve"> (may2014-july2015)</t>
  </si>
  <si>
    <t>total adult clinic visits Aug 2014 - jul2015</t>
  </si>
  <si>
    <t>adult vsits clinics no  HT Aug2014-july 2105</t>
  </si>
  <si>
    <t>adult vsits clinics with HT Aug2014-july2015</t>
  </si>
  <si>
    <t>clinic users withour hypertension</t>
  </si>
  <si>
    <t>clinic users Aug 2014 - may 2015</t>
  </si>
  <si>
    <t>overall pop</t>
  </si>
  <si>
    <t>HTscreening = no HT no TT</t>
  </si>
  <si>
    <t>HTscreening = HT on TT</t>
  </si>
  <si>
    <t xml:space="preserve"> HTscreening = HT no TT</t>
  </si>
  <si>
    <t>HT no TT</t>
  </si>
  <si>
    <t>%</t>
  </si>
  <si>
    <t>HT&amp;TT</t>
  </si>
  <si>
    <t>No HT</t>
  </si>
  <si>
    <t>women</t>
  </si>
  <si>
    <t>18-29</t>
  </si>
  <si>
    <t>30-49</t>
  </si>
  <si>
    <t>60+</t>
  </si>
  <si>
    <t>men</t>
  </si>
  <si>
    <t>proportion not on TT who have raised BP</t>
  </si>
  <si>
    <t>Model One all screened every visit sensitivity analysis with one year data</t>
  </si>
  <si>
    <t>monitoring those diagnosed</t>
  </si>
  <si>
    <t>total adult clinic visits control clinics May-July 2015</t>
  </si>
  <si>
    <t>clinic visits control clinics  no HT May-July 2015</t>
  </si>
  <si>
    <t>clinic visits control clinics  with HT May-July 2015</t>
  </si>
  <si>
    <t>control clinic users may -July 2015</t>
  </si>
  <si>
    <t>control clinic users  No HT may -July 2015</t>
  </si>
  <si>
    <t>control clinic users with HT may -July 2015</t>
  </si>
  <si>
    <t>prop bp&gt;140/90 from cross-sect</t>
  </si>
  <si>
    <t>users without HT</t>
  </si>
  <si>
    <t>Model Two Non-HBP screened once a year, HBP 4 times a year  sensitivity analysis with one year data</t>
  </si>
  <si>
    <t>total visits in yr assume bp test each time</t>
  </si>
  <si>
    <t>assumptions that repeat Bp merasurements will not find more cases after first BP measurment in a year</t>
  </si>
  <si>
    <t>visits per hypt user per year taken from year data</t>
  </si>
  <si>
    <t>BP tests</t>
  </si>
  <si>
    <t>clinic users noHT aug14- July15</t>
  </si>
  <si>
    <t>clinic users HT aug14- July15</t>
  </si>
  <si>
    <t>annual average visits noHT aug14- July15</t>
  </si>
  <si>
    <t>annual average visits HT aug14- July15</t>
  </si>
  <si>
    <t>control clinic users with hypertension May 15 - July 15</t>
  </si>
  <si>
    <t>control clinic users with no hypertension</t>
  </si>
  <si>
    <t>Contol clinic data may15- July 15</t>
  </si>
  <si>
    <t>Female</t>
  </si>
  <si>
    <t>visits per hypt user per year taken from annual data</t>
  </si>
  <si>
    <t>clinic visits from users with no hypt taken from annual data</t>
  </si>
  <si>
    <t xml:space="preserve">raised BP identifed </t>
  </si>
  <si>
    <t>clinic visits no HT may-july 2015</t>
  </si>
  <si>
    <t xml:space="preserve"> clinic visits with HT M-J2015</t>
  </si>
  <si>
    <t>total clinic users M-J2015</t>
  </si>
  <si>
    <t xml:space="preserve"> clinic users no HT M-J2015</t>
  </si>
  <si>
    <t xml:space="preserve"> clinic users with HT M-J2015</t>
  </si>
  <si>
    <t xml:space="preserve">proportion of those without diagnosis with bp&gt;140/90 </t>
  </si>
  <si>
    <t>proportion of those with raised BP who get diagnosed with  HT</t>
  </si>
  <si>
    <t>visits per year  from users with no hypt taken from year data</t>
  </si>
  <si>
    <t>number of bp measure</t>
  </si>
  <si>
    <t>raised BP</t>
  </si>
  <si>
    <t>prop raised BP given diag</t>
  </si>
  <si>
    <t>new diagnoses</t>
  </si>
  <si>
    <t>prop 2nd bp</t>
  </si>
  <si>
    <t>proportion of all thosewith raised BP who return for second measure</t>
  </si>
  <si>
    <t>2nd BP measure</t>
  </si>
  <si>
    <t>Model Two Hypertension measured four times a year, others once a year</t>
  </si>
  <si>
    <t>Model Three Hypertension measured four times a year, others aged over 35 once a year</t>
  </si>
  <si>
    <t>Model Three Hypertension measured four times a year, others aged over 30 once a year</t>
  </si>
  <si>
    <t xml:space="preserve">visits per hypt user per year </t>
  </si>
  <si>
    <t xml:space="preserve">visits per year  from users with no hypt </t>
  </si>
  <si>
    <t>users with HT</t>
  </si>
  <si>
    <t>visits in 1 yr</t>
  </si>
  <si>
    <t>visits per year</t>
  </si>
  <si>
    <t>total visits</t>
  </si>
  <si>
    <t>totaladult clinic visits =</t>
  </si>
  <si>
    <t>visit/person</t>
  </si>
  <si>
    <t xml:space="preserve">overall percentages:  </t>
  </si>
  <si>
    <t>all HT</t>
  </si>
  <si>
    <t>W</t>
  </si>
  <si>
    <t>M</t>
  </si>
  <si>
    <t>all</t>
  </si>
  <si>
    <t>noTT as %allHT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</si>
</sst>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#,##0.0"/>
    <numFmt numFmtId="167" formatCode="#,##0.0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textRotation="90"/>
    </xf>
    <xf numFmtId="0" fontId="0" fillId="0" borderId="0" xfId="0" applyAlignment="1"/>
    <xf numFmtId="0" fontId="0" fillId="2" borderId="0" xfId="0" applyFill="1"/>
    <xf numFmtId="1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textRotation="90"/>
    </xf>
    <xf numFmtId="165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/>
    <xf numFmtId="2" fontId="0" fillId="0" borderId="0" xfId="0" applyNumberFormat="1" applyAlignment="1">
      <alignment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textRotation="90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2"/>
  <sheetViews>
    <sheetView topLeftCell="B17" workbookViewId="0">
      <selection activeCell="Q29" sqref="Q29"/>
    </sheetView>
  </sheetViews>
  <sheetFormatPr defaultRowHeight="15" x14ac:dyDescent="0.25"/>
  <sheetData>
    <row r="2" spans="2:28" x14ac:dyDescent="0.25">
      <c r="C2" t="s">
        <v>80</v>
      </c>
      <c r="H2" t="s">
        <v>82</v>
      </c>
      <c r="O2" t="s">
        <v>81</v>
      </c>
      <c r="T2" t="s">
        <v>83</v>
      </c>
      <c r="Y2" s="16" t="s">
        <v>93</v>
      </c>
      <c r="Z2" s="16"/>
      <c r="AA2" s="16"/>
      <c r="AB2" s="16"/>
    </row>
    <row r="3" spans="2:28" x14ac:dyDescent="0.25">
      <c r="B3" t="s">
        <v>13</v>
      </c>
      <c r="C3" t="s">
        <v>14</v>
      </c>
      <c r="D3" t="s">
        <v>15</v>
      </c>
      <c r="E3" t="s">
        <v>16</v>
      </c>
      <c r="H3" t="s">
        <v>13</v>
      </c>
      <c r="I3" t="s">
        <v>14</v>
      </c>
      <c r="J3" t="s">
        <v>15</v>
      </c>
      <c r="K3" t="s">
        <v>16</v>
      </c>
      <c r="O3" t="s">
        <v>13</v>
      </c>
      <c r="P3" t="s">
        <v>14</v>
      </c>
      <c r="Q3" t="s">
        <v>15</v>
      </c>
      <c r="R3" t="s">
        <v>16</v>
      </c>
      <c r="T3" t="s">
        <v>13</v>
      </c>
      <c r="U3" t="s">
        <v>14</v>
      </c>
      <c r="V3" t="s">
        <v>15</v>
      </c>
      <c r="W3" t="s">
        <v>16</v>
      </c>
      <c r="Y3" s="16" t="s">
        <v>13</v>
      </c>
      <c r="Z3" s="16" t="s">
        <v>14</v>
      </c>
      <c r="AA3" s="16" t="s">
        <v>15</v>
      </c>
      <c r="AB3" s="16" t="s">
        <v>16</v>
      </c>
    </row>
    <row r="4" spans="2:28" x14ac:dyDescent="0.25">
      <c r="B4" t="s">
        <v>0</v>
      </c>
      <c r="C4">
        <v>180</v>
      </c>
      <c r="D4">
        <v>271</v>
      </c>
      <c r="E4">
        <v>451</v>
      </c>
      <c r="H4" t="s">
        <v>0</v>
      </c>
      <c r="I4">
        <v>3</v>
      </c>
      <c r="J4">
        <v>0</v>
      </c>
      <c r="K4">
        <v>3</v>
      </c>
      <c r="O4" t="s">
        <v>0</v>
      </c>
      <c r="P4">
        <v>165</v>
      </c>
      <c r="Q4">
        <v>228</v>
      </c>
      <c r="R4">
        <v>393</v>
      </c>
      <c r="T4" t="s">
        <v>0</v>
      </c>
      <c r="U4">
        <v>12</v>
      </c>
      <c r="V4">
        <v>43</v>
      </c>
      <c r="W4">
        <v>55</v>
      </c>
      <c r="Y4" s="16" t="s">
        <v>0</v>
      </c>
      <c r="Z4" s="17">
        <f>(U4/(P4+U4))</f>
        <v>6.7796610169491525E-2</v>
      </c>
      <c r="AA4" s="17">
        <f>(V4/(Q4+V4))</f>
        <v>0.15867158671586715</v>
      </c>
      <c r="AB4" s="17">
        <f>(W4/(R4+W4))</f>
        <v>0.12276785714285714</v>
      </c>
    </row>
    <row r="5" spans="2:28" x14ac:dyDescent="0.25">
      <c r="B5" t="s">
        <v>1</v>
      </c>
      <c r="C5">
        <v>195</v>
      </c>
      <c r="D5">
        <v>98</v>
      </c>
      <c r="E5">
        <v>293</v>
      </c>
      <c r="H5" t="s">
        <v>1</v>
      </c>
      <c r="I5">
        <v>2</v>
      </c>
      <c r="J5">
        <v>1</v>
      </c>
      <c r="K5">
        <v>3</v>
      </c>
      <c r="O5" t="s">
        <v>1</v>
      </c>
      <c r="P5">
        <v>179</v>
      </c>
      <c r="Q5">
        <v>77</v>
      </c>
      <c r="R5">
        <v>256</v>
      </c>
      <c r="T5" t="s">
        <v>1</v>
      </c>
      <c r="U5">
        <v>14</v>
      </c>
      <c r="V5">
        <v>20</v>
      </c>
      <c r="W5">
        <v>34</v>
      </c>
      <c r="Y5" s="16" t="s">
        <v>1</v>
      </c>
      <c r="Z5" s="17">
        <f t="shared" ref="Z5:Z16" si="0">(U5/(P5+U5))</f>
        <v>7.2538860103626937E-2</v>
      </c>
      <c r="AA5" s="17">
        <f t="shared" ref="AA5:AA16" si="1">(V5/(Q5+V5))</f>
        <v>0.20618556701030927</v>
      </c>
      <c r="AB5" s="17">
        <f t="shared" ref="AB5:AB16" si="2">(W5/(R5+W5))</f>
        <v>0.11724137931034483</v>
      </c>
    </row>
    <row r="6" spans="2:28" x14ac:dyDescent="0.25">
      <c r="B6" t="s">
        <v>2</v>
      </c>
      <c r="C6">
        <v>287</v>
      </c>
      <c r="D6">
        <v>243</v>
      </c>
      <c r="E6">
        <v>530</v>
      </c>
      <c r="H6" t="s">
        <v>2</v>
      </c>
      <c r="I6">
        <v>11</v>
      </c>
      <c r="J6">
        <v>5</v>
      </c>
      <c r="K6">
        <v>16</v>
      </c>
      <c r="O6" t="s">
        <v>2</v>
      </c>
      <c r="P6">
        <v>241</v>
      </c>
      <c r="Q6">
        <v>160</v>
      </c>
      <c r="R6">
        <v>401</v>
      </c>
      <c r="T6" t="s">
        <v>2</v>
      </c>
      <c r="U6">
        <v>35</v>
      </c>
      <c r="V6">
        <v>77</v>
      </c>
      <c r="W6">
        <v>112</v>
      </c>
      <c r="Y6" s="16" t="s">
        <v>2</v>
      </c>
      <c r="Z6" s="17">
        <f t="shared" si="0"/>
        <v>0.12681159420289856</v>
      </c>
      <c r="AA6" s="17">
        <f t="shared" si="1"/>
        <v>0.32489451476793246</v>
      </c>
      <c r="AB6" s="17">
        <f t="shared" si="2"/>
        <v>0.21832358674463936</v>
      </c>
    </row>
    <row r="7" spans="2:28" x14ac:dyDescent="0.25">
      <c r="B7" t="s">
        <v>3</v>
      </c>
      <c r="C7">
        <v>311</v>
      </c>
      <c r="D7">
        <v>174</v>
      </c>
      <c r="E7">
        <v>485</v>
      </c>
      <c r="H7" t="s">
        <v>3</v>
      </c>
      <c r="I7">
        <v>7</v>
      </c>
      <c r="J7">
        <v>6</v>
      </c>
      <c r="K7">
        <v>13</v>
      </c>
      <c r="O7" t="s">
        <v>3</v>
      </c>
      <c r="P7">
        <v>246</v>
      </c>
      <c r="Q7">
        <v>116</v>
      </c>
      <c r="R7">
        <v>362</v>
      </c>
      <c r="T7" t="s">
        <v>3</v>
      </c>
      <c r="U7">
        <v>58</v>
      </c>
      <c r="V7">
        <v>52</v>
      </c>
      <c r="W7">
        <v>110</v>
      </c>
      <c r="Y7" s="16" t="s">
        <v>3</v>
      </c>
      <c r="Z7" s="17">
        <f t="shared" si="0"/>
        <v>0.19078947368421054</v>
      </c>
      <c r="AA7" s="17">
        <f t="shared" si="1"/>
        <v>0.30952380952380953</v>
      </c>
      <c r="AB7" s="17">
        <f t="shared" si="2"/>
        <v>0.23305084745762711</v>
      </c>
    </row>
    <row r="8" spans="2:28" x14ac:dyDescent="0.25">
      <c r="B8" t="s">
        <v>4</v>
      </c>
      <c r="C8">
        <v>326</v>
      </c>
      <c r="D8">
        <v>247</v>
      </c>
      <c r="E8">
        <v>573</v>
      </c>
      <c r="H8" t="s">
        <v>4</v>
      </c>
      <c r="I8">
        <v>35</v>
      </c>
      <c r="J8">
        <v>11</v>
      </c>
      <c r="K8">
        <v>46</v>
      </c>
      <c r="O8" t="s">
        <v>4</v>
      </c>
      <c r="P8">
        <v>207</v>
      </c>
      <c r="Q8">
        <v>158</v>
      </c>
      <c r="R8">
        <v>365</v>
      </c>
      <c r="T8" t="s">
        <v>4</v>
      </c>
      <c r="U8">
        <v>84</v>
      </c>
      <c r="V8">
        <v>78</v>
      </c>
      <c r="W8">
        <v>162</v>
      </c>
      <c r="Y8" s="16" t="s">
        <v>4</v>
      </c>
      <c r="Z8" s="17">
        <f t="shared" si="0"/>
        <v>0.28865979381443296</v>
      </c>
      <c r="AA8" s="17">
        <f t="shared" si="1"/>
        <v>0.33050847457627119</v>
      </c>
      <c r="AB8" s="17">
        <f t="shared" si="2"/>
        <v>0.30740037950664134</v>
      </c>
    </row>
    <row r="9" spans="2:28" x14ac:dyDescent="0.25">
      <c r="B9" t="s">
        <v>5</v>
      </c>
      <c r="C9">
        <v>327</v>
      </c>
      <c r="D9">
        <v>216</v>
      </c>
      <c r="E9">
        <v>543</v>
      </c>
      <c r="H9" t="s">
        <v>5</v>
      </c>
      <c r="I9">
        <v>54</v>
      </c>
      <c r="J9">
        <v>15</v>
      </c>
      <c r="K9">
        <v>69</v>
      </c>
      <c r="O9" t="s">
        <v>5</v>
      </c>
      <c r="P9">
        <v>190</v>
      </c>
      <c r="Q9">
        <v>144</v>
      </c>
      <c r="R9">
        <v>334</v>
      </c>
      <c r="T9" t="s">
        <v>5</v>
      </c>
      <c r="U9">
        <v>83</v>
      </c>
      <c r="V9">
        <v>57</v>
      </c>
      <c r="W9">
        <v>140</v>
      </c>
      <c r="Y9" s="16" t="s">
        <v>5</v>
      </c>
      <c r="Z9" s="17">
        <f t="shared" si="0"/>
        <v>0.304029304029304</v>
      </c>
      <c r="AA9" s="17">
        <f t="shared" si="1"/>
        <v>0.28358208955223879</v>
      </c>
      <c r="AB9" s="17">
        <f t="shared" si="2"/>
        <v>0.29535864978902954</v>
      </c>
    </row>
    <row r="10" spans="2:28" x14ac:dyDescent="0.25">
      <c r="B10" t="s">
        <v>6</v>
      </c>
      <c r="C10">
        <v>303</v>
      </c>
      <c r="D10">
        <v>245</v>
      </c>
      <c r="E10">
        <v>548</v>
      </c>
      <c r="H10" t="s">
        <v>6</v>
      </c>
      <c r="I10">
        <v>66</v>
      </c>
      <c r="J10">
        <v>32</v>
      </c>
      <c r="K10">
        <v>98</v>
      </c>
      <c r="O10" t="s">
        <v>6</v>
      </c>
      <c r="P10">
        <v>149</v>
      </c>
      <c r="Q10">
        <v>134</v>
      </c>
      <c r="R10">
        <v>283</v>
      </c>
      <c r="T10" t="s">
        <v>6</v>
      </c>
      <c r="U10">
        <v>88</v>
      </c>
      <c r="V10">
        <v>79</v>
      </c>
      <c r="W10">
        <v>167</v>
      </c>
      <c r="Y10" s="16" t="s">
        <v>6</v>
      </c>
      <c r="Z10" s="17">
        <f t="shared" si="0"/>
        <v>0.37130801687763715</v>
      </c>
      <c r="AA10" s="17">
        <f t="shared" si="1"/>
        <v>0.37089201877934275</v>
      </c>
      <c r="AB10" s="17">
        <f t="shared" si="2"/>
        <v>0.37111111111111111</v>
      </c>
    </row>
    <row r="11" spans="2:28" x14ac:dyDescent="0.25">
      <c r="B11" t="s">
        <v>7</v>
      </c>
      <c r="C11">
        <v>254</v>
      </c>
      <c r="D11">
        <v>190</v>
      </c>
      <c r="E11">
        <v>444</v>
      </c>
      <c r="H11" t="s">
        <v>7</v>
      </c>
      <c r="I11">
        <v>79</v>
      </c>
      <c r="J11">
        <v>29</v>
      </c>
      <c r="K11">
        <v>108</v>
      </c>
      <c r="O11" t="s">
        <v>7</v>
      </c>
      <c r="P11">
        <v>113</v>
      </c>
      <c r="Q11">
        <v>88</v>
      </c>
      <c r="R11">
        <v>201</v>
      </c>
      <c r="T11" t="s">
        <v>7</v>
      </c>
      <c r="U11">
        <v>62</v>
      </c>
      <c r="V11">
        <v>73</v>
      </c>
      <c r="W11">
        <v>135</v>
      </c>
      <c r="Y11" s="16" t="s">
        <v>7</v>
      </c>
      <c r="Z11" s="17">
        <f t="shared" si="0"/>
        <v>0.35428571428571426</v>
      </c>
      <c r="AA11" s="17">
        <f t="shared" si="1"/>
        <v>0.453416149068323</v>
      </c>
      <c r="AB11" s="17">
        <f t="shared" si="2"/>
        <v>0.4017857142857143</v>
      </c>
    </row>
    <row r="12" spans="2:28" x14ac:dyDescent="0.25">
      <c r="B12" t="s">
        <v>8</v>
      </c>
      <c r="C12">
        <v>386</v>
      </c>
      <c r="D12">
        <v>252</v>
      </c>
      <c r="E12">
        <v>638</v>
      </c>
      <c r="H12" t="s">
        <v>8</v>
      </c>
      <c r="I12">
        <v>123</v>
      </c>
      <c r="J12">
        <v>47</v>
      </c>
      <c r="K12">
        <v>170</v>
      </c>
      <c r="O12" t="s">
        <v>8</v>
      </c>
      <c r="P12">
        <v>161</v>
      </c>
      <c r="Q12">
        <v>117</v>
      </c>
      <c r="R12">
        <v>278</v>
      </c>
      <c r="T12" t="s">
        <v>8</v>
      </c>
      <c r="U12">
        <v>102</v>
      </c>
      <c r="V12">
        <v>88</v>
      </c>
      <c r="W12">
        <v>190</v>
      </c>
      <c r="Y12" s="16" t="s">
        <v>8</v>
      </c>
      <c r="Z12" s="17">
        <f t="shared" si="0"/>
        <v>0.38783269961977185</v>
      </c>
      <c r="AA12" s="17">
        <f t="shared" si="1"/>
        <v>0.42926829268292682</v>
      </c>
      <c r="AB12" s="17">
        <f t="shared" si="2"/>
        <v>0.40598290598290598</v>
      </c>
    </row>
    <row r="13" spans="2:28" x14ac:dyDescent="0.25">
      <c r="B13" t="s">
        <v>9</v>
      </c>
      <c r="C13">
        <v>282</v>
      </c>
      <c r="D13">
        <v>152</v>
      </c>
      <c r="E13">
        <v>434</v>
      </c>
      <c r="H13" t="s">
        <v>9</v>
      </c>
      <c r="I13">
        <v>118</v>
      </c>
      <c r="J13">
        <v>45</v>
      </c>
      <c r="K13">
        <v>163</v>
      </c>
      <c r="O13" t="s">
        <v>9</v>
      </c>
      <c r="P13">
        <v>79</v>
      </c>
      <c r="Q13">
        <v>66</v>
      </c>
      <c r="R13">
        <v>145</v>
      </c>
      <c r="T13" t="s">
        <v>9</v>
      </c>
      <c r="U13">
        <v>85</v>
      </c>
      <c r="V13">
        <v>41</v>
      </c>
      <c r="W13">
        <v>126</v>
      </c>
      <c r="Y13" s="16" t="s">
        <v>9</v>
      </c>
      <c r="Z13" s="17">
        <f t="shared" si="0"/>
        <v>0.51829268292682928</v>
      </c>
      <c r="AA13" s="17">
        <f t="shared" si="1"/>
        <v>0.38317757009345793</v>
      </c>
      <c r="AB13" s="17">
        <f t="shared" si="2"/>
        <v>0.46494464944649444</v>
      </c>
    </row>
    <row r="14" spans="2:28" x14ac:dyDescent="0.25">
      <c r="B14" t="s">
        <v>10</v>
      </c>
      <c r="C14">
        <v>340</v>
      </c>
      <c r="D14">
        <v>201</v>
      </c>
      <c r="E14">
        <v>541</v>
      </c>
      <c r="H14" t="s">
        <v>10</v>
      </c>
      <c r="I14">
        <v>129</v>
      </c>
      <c r="J14">
        <v>53</v>
      </c>
      <c r="K14">
        <v>182</v>
      </c>
      <c r="O14" t="s">
        <v>10</v>
      </c>
      <c r="P14">
        <v>106</v>
      </c>
      <c r="Q14">
        <v>77</v>
      </c>
      <c r="R14">
        <v>183</v>
      </c>
      <c r="T14" t="s">
        <v>10</v>
      </c>
      <c r="U14">
        <v>105</v>
      </c>
      <c r="V14">
        <v>71</v>
      </c>
      <c r="W14">
        <v>176</v>
      </c>
      <c r="Y14" s="16" t="s">
        <v>10</v>
      </c>
      <c r="Z14" s="17">
        <f t="shared" si="0"/>
        <v>0.49763033175355448</v>
      </c>
      <c r="AA14" s="17">
        <f t="shared" si="1"/>
        <v>0.47972972972972971</v>
      </c>
      <c r="AB14" s="17">
        <f t="shared" si="2"/>
        <v>0.49025069637883006</v>
      </c>
    </row>
    <row r="15" spans="2:28" x14ac:dyDescent="0.25">
      <c r="B15" t="s">
        <v>11</v>
      </c>
      <c r="C15">
        <v>259</v>
      </c>
      <c r="D15">
        <v>149</v>
      </c>
      <c r="E15">
        <v>408</v>
      </c>
      <c r="H15" t="s">
        <v>11</v>
      </c>
      <c r="I15">
        <v>115</v>
      </c>
      <c r="J15">
        <v>42</v>
      </c>
      <c r="K15">
        <v>157</v>
      </c>
      <c r="O15" t="s">
        <v>11</v>
      </c>
      <c r="P15">
        <v>67</v>
      </c>
      <c r="Q15">
        <v>62</v>
      </c>
      <c r="R15">
        <v>129</v>
      </c>
      <c r="T15" t="s">
        <v>11</v>
      </c>
      <c r="U15">
        <v>77</v>
      </c>
      <c r="V15">
        <v>45</v>
      </c>
      <c r="W15">
        <v>122</v>
      </c>
      <c r="Y15" s="16" t="s">
        <v>11</v>
      </c>
      <c r="Z15" s="17">
        <f t="shared" si="0"/>
        <v>0.53472222222222221</v>
      </c>
      <c r="AA15" s="17">
        <f t="shared" si="1"/>
        <v>0.42056074766355139</v>
      </c>
      <c r="AB15" s="17">
        <f t="shared" si="2"/>
        <v>0.48605577689243029</v>
      </c>
    </row>
    <row r="16" spans="2:28" x14ac:dyDescent="0.25">
      <c r="B16" t="s">
        <v>12</v>
      </c>
      <c r="C16">
        <v>499</v>
      </c>
      <c r="D16">
        <v>255</v>
      </c>
      <c r="E16">
        <v>754</v>
      </c>
      <c r="H16" t="s">
        <v>12</v>
      </c>
      <c r="I16">
        <v>197</v>
      </c>
      <c r="J16">
        <v>55</v>
      </c>
      <c r="K16">
        <v>252</v>
      </c>
      <c r="O16" t="s">
        <v>12</v>
      </c>
      <c r="P16">
        <v>126</v>
      </c>
      <c r="Q16">
        <v>107</v>
      </c>
      <c r="R16">
        <v>233</v>
      </c>
      <c r="T16" t="s">
        <v>12</v>
      </c>
      <c r="U16">
        <v>176</v>
      </c>
      <c r="V16">
        <v>93</v>
      </c>
      <c r="W16">
        <v>269</v>
      </c>
      <c r="Y16" s="16" t="s">
        <v>12</v>
      </c>
      <c r="Z16" s="17">
        <f t="shared" si="0"/>
        <v>0.58278145695364236</v>
      </c>
      <c r="AA16" s="17">
        <f t="shared" si="1"/>
        <v>0.46500000000000002</v>
      </c>
      <c r="AB16" s="17">
        <f t="shared" si="2"/>
        <v>0.53585657370517925</v>
      </c>
    </row>
    <row r="17" spans="3:28" x14ac:dyDescent="0.25">
      <c r="I17">
        <f>SUM(I4:I16)</f>
        <v>939</v>
      </c>
      <c r="J17">
        <f>SUM(J4:J16)</f>
        <v>341</v>
      </c>
      <c r="P17">
        <f>SUM(P4:P16)</f>
        <v>2029</v>
      </c>
      <c r="Q17">
        <f>SUM(Q4:Q16)</f>
        <v>1534</v>
      </c>
      <c r="U17">
        <f>SUM(U4:U16)</f>
        <v>981</v>
      </c>
      <c r="V17">
        <f>SUM(V4:V16)</f>
        <v>817</v>
      </c>
      <c r="Y17" s="16"/>
      <c r="Z17" s="16"/>
      <c r="AA17" s="16"/>
      <c r="AB17" s="16"/>
    </row>
    <row r="21" spans="3:28" x14ac:dyDescent="0.25">
      <c r="C21" t="s">
        <v>26</v>
      </c>
    </row>
    <row r="22" spans="3:28" x14ac:dyDescent="0.25">
      <c r="D22" t="s">
        <v>84</v>
      </c>
      <c r="E22" t="s">
        <v>85</v>
      </c>
      <c r="F22" t="s">
        <v>86</v>
      </c>
      <c r="G22" t="s">
        <v>85</v>
      </c>
      <c r="H22" t="s">
        <v>87</v>
      </c>
      <c r="I22" t="s">
        <v>85</v>
      </c>
      <c r="J22" t="s">
        <v>16</v>
      </c>
    </row>
    <row r="23" spans="3:28" x14ac:dyDescent="0.25">
      <c r="C23" t="s">
        <v>88</v>
      </c>
    </row>
    <row r="24" spans="3:28" x14ac:dyDescent="0.25">
      <c r="C24" t="s">
        <v>89</v>
      </c>
      <c r="D24">
        <f>SUM(U4:U7)</f>
        <v>119</v>
      </c>
      <c r="E24" s="14">
        <f>(D24/J24)*100</f>
        <v>12.23021582733813</v>
      </c>
      <c r="F24">
        <f>SUM(I4:I7)</f>
        <v>23</v>
      </c>
      <c r="G24" s="2">
        <f>(F24/J24)*100</f>
        <v>2.3638232271325799</v>
      </c>
      <c r="H24">
        <f>SUM(P4:P7)</f>
        <v>831</v>
      </c>
      <c r="I24" s="14">
        <f>(H24/J24)*100</f>
        <v>85.405960945529287</v>
      </c>
      <c r="J24">
        <f>SUM(D24+F24+H24)</f>
        <v>973</v>
      </c>
    </row>
    <row r="25" spans="3:28" x14ac:dyDescent="0.25">
      <c r="C25" t="s">
        <v>90</v>
      </c>
      <c r="D25">
        <f>SUM(U8:U11)</f>
        <v>317</v>
      </c>
      <c r="E25" s="14">
        <f t="shared" ref="E25:E31" si="3">(D25/J25)*100</f>
        <v>26.198347107438018</v>
      </c>
      <c r="F25">
        <f>SUM(I8:I11)</f>
        <v>234</v>
      </c>
      <c r="G25" s="2">
        <f t="shared" ref="G25:G31" si="4">(F25/J25)*100</f>
        <v>19.33884297520661</v>
      </c>
      <c r="H25">
        <f>SUM(P8:P11)</f>
        <v>659</v>
      </c>
      <c r="I25" s="14">
        <f t="shared" ref="I25:I31" si="5">(H25/J25)*100</f>
        <v>54.462809917355372</v>
      </c>
      <c r="J25">
        <f t="shared" ref="J25:J26" si="6">SUM(D25+F25+H25)</f>
        <v>1210</v>
      </c>
      <c r="L25" t="s">
        <v>146</v>
      </c>
      <c r="O25" t="s">
        <v>147</v>
      </c>
      <c r="P25" t="s">
        <v>151</v>
      </c>
      <c r="T25">
        <f>SUM(W4:W7)</f>
        <v>311</v>
      </c>
    </row>
    <row r="26" spans="3:28" x14ac:dyDescent="0.25">
      <c r="C26" t="s">
        <v>91</v>
      </c>
      <c r="D26">
        <f>SUM(U12:U16)</f>
        <v>545</v>
      </c>
      <c r="E26" s="14">
        <f t="shared" si="3"/>
        <v>30.860702151755383</v>
      </c>
      <c r="F26">
        <f>SUM(I12:I16)</f>
        <v>682</v>
      </c>
      <c r="G26" s="2">
        <f t="shared" si="4"/>
        <v>38.618346545866366</v>
      </c>
      <c r="H26">
        <f>SUM(P12:P16)</f>
        <v>539</v>
      </c>
      <c r="I26" s="14">
        <f t="shared" si="5"/>
        <v>30.520951302378258</v>
      </c>
      <c r="J26">
        <f t="shared" si="6"/>
        <v>1766</v>
      </c>
      <c r="N26" t="s">
        <v>148</v>
      </c>
      <c r="O26" s="14">
        <f>((D27+F27)/(J27))*100</f>
        <v>48.619903773107112</v>
      </c>
      <c r="P26" s="2">
        <f>(D27/(D27+F27))*100</f>
        <v>51.093750000000007</v>
      </c>
    </row>
    <row r="27" spans="3:28" x14ac:dyDescent="0.25">
      <c r="D27">
        <f>SUM(D24:D26)</f>
        <v>981</v>
      </c>
      <c r="F27">
        <f t="shared" ref="F27:J27" si="7">SUM(F24:F26)</f>
        <v>939</v>
      </c>
      <c r="H27">
        <f t="shared" si="7"/>
        <v>2029</v>
      </c>
      <c r="J27">
        <f t="shared" si="7"/>
        <v>3949</v>
      </c>
      <c r="N27" t="s">
        <v>149</v>
      </c>
      <c r="O27" s="14">
        <f>((D32+F32)/(D32+F32+H32))*100</f>
        <v>43.016344725111445</v>
      </c>
      <c r="P27" s="2">
        <f>(D32/(D32+F32))*100</f>
        <v>70.552677029360964</v>
      </c>
    </row>
    <row r="28" spans="3:28" x14ac:dyDescent="0.25">
      <c r="C28" t="s">
        <v>92</v>
      </c>
      <c r="E28" s="14"/>
      <c r="G28" s="2"/>
      <c r="I28" s="14"/>
      <c r="N28" t="s">
        <v>150</v>
      </c>
      <c r="O28" s="14">
        <f>((D27+F27+D32+F32)/(J27+J32))*100</f>
        <v>46.348441499774125</v>
      </c>
      <c r="P28" s="2">
        <f>((D27+D32)/(D27+F27+D32+F32))*100</f>
        <v>58.414554905782978</v>
      </c>
    </row>
    <row r="29" spans="3:28" x14ac:dyDescent="0.25">
      <c r="C29" t="s">
        <v>89</v>
      </c>
      <c r="D29">
        <f>SUM(V4:V7)</f>
        <v>192</v>
      </c>
      <c r="E29" s="14">
        <f t="shared" si="3"/>
        <v>24.458598726114651</v>
      </c>
      <c r="F29">
        <f>SUM(J4:J7)</f>
        <v>12</v>
      </c>
      <c r="G29" s="2">
        <f t="shared" si="4"/>
        <v>1.5286624203821657</v>
      </c>
      <c r="H29">
        <f>SUM(Q4:Q7)</f>
        <v>581</v>
      </c>
      <c r="I29" s="14">
        <f t="shared" si="5"/>
        <v>74.01273885350318</v>
      </c>
      <c r="J29">
        <f t="shared" ref="J29:J31" si="8">SUM(D29+F29+H29)</f>
        <v>785</v>
      </c>
      <c r="O29" s="14"/>
    </row>
    <row r="30" spans="3:28" x14ac:dyDescent="0.25">
      <c r="C30" t="s">
        <v>90</v>
      </c>
      <c r="D30">
        <f>SUM(V8:V11)</f>
        <v>287</v>
      </c>
      <c r="E30" s="14">
        <f t="shared" si="3"/>
        <v>31.959910913140309</v>
      </c>
      <c r="F30">
        <f>SUM(J8:J11)</f>
        <v>87</v>
      </c>
      <c r="G30" s="2">
        <f t="shared" si="4"/>
        <v>9.6881959910913142</v>
      </c>
      <c r="H30">
        <f>SUM(Q8:Q11)</f>
        <v>524</v>
      </c>
      <c r="I30" s="14">
        <f t="shared" si="5"/>
        <v>58.351893095768368</v>
      </c>
      <c r="J30">
        <f t="shared" si="8"/>
        <v>898</v>
      </c>
    </row>
    <row r="31" spans="3:28" x14ac:dyDescent="0.25">
      <c r="C31" t="s">
        <v>91</v>
      </c>
      <c r="D31">
        <f>SUM(V12:V16)</f>
        <v>338</v>
      </c>
      <c r="E31" s="14">
        <f t="shared" si="3"/>
        <v>33.498513379583741</v>
      </c>
      <c r="F31">
        <f>SUM(J12:J16)</f>
        <v>242</v>
      </c>
      <c r="G31" s="2">
        <f t="shared" si="4"/>
        <v>23.984142715559962</v>
      </c>
      <c r="H31">
        <f>SUM(Q12:Q16)</f>
        <v>429</v>
      </c>
      <c r="I31" s="14">
        <f t="shared" si="5"/>
        <v>42.51734390485629</v>
      </c>
      <c r="J31">
        <f t="shared" si="8"/>
        <v>1009</v>
      </c>
    </row>
    <row r="32" spans="3:28" x14ac:dyDescent="0.25">
      <c r="D32">
        <f>SUM(D29:D31)</f>
        <v>817</v>
      </c>
      <c r="F32">
        <f t="shared" ref="F32:J32" si="9">SUM(F29:F31)</f>
        <v>341</v>
      </c>
      <c r="H32">
        <f t="shared" si="9"/>
        <v>1534</v>
      </c>
      <c r="J32">
        <f t="shared" si="9"/>
        <v>2692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1"/>
  <sheetViews>
    <sheetView topLeftCell="I37" zoomScale="130" zoomScaleNormal="130" workbookViewId="0">
      <selection activeCell="L45" sqref="L45"/>
    </sheetView>
  </sheetViews>
  <sheetFormatPr defaultRowHeight="15" x14ac:dyDescent="0.25"/>
  <sheetData>
    <row r="1" spans="2:23" x14ac:dyDescent="0.25">
      <c r="B1" t="s">
        <v>21</v>
      </c>
      <c r="D1" t="s">
        <v>74</v>
      </c>
      <c r="H1" t="s">
        <v>23</v>
      </c>
      <c r="N1" t="s">
        <v>120</v>
      </c>
      <c r="T1" t="s">
        <v>121</v>
      </c>
    </row>
    <row r="2" spans="2:23" x14ac:dyDescent="0.25">
      <c r="B2" t="s">
        <v>18</v>
      </c>
      <c r="C2" t="s">
        <v>14</v>
      </c>
      <c r="D2" t="s">
        <v>19</v>
      </c>
      <c r="E2" t="s">
        <v>16</v>
      </c>
      <c r="H2" t="s">
        <v>18</v>
      </c>
      <c r="I2" t="s">
        <v>14</v>
      </c>
      <c r="J2" t="s">
        <v>19</v>
      </c>
      <c r="K2" t="s">
        <v>16</v>
      </c>
      <c r="N2" t="s">
        <v>18</v>
      </c>
      <c r="O2" t="s">
        <v>14</v>
      </c>
      <c r="P2" t="s">
        <v>19</v>
      </c>
      <c r="Q2" t="s">
        <v>16</v>
      </c>
      <c r="T2" t="s">
        <v>18</v>
      </c>
      <c r="U2" t="s">
        <v>14</v>
      </c>
      <c r="V2" t="s">
        <v>19</v>
      </c>
      <c r="W2" t="s">
        <v>16</v>
      </c>
    </row>
    <row r="3" spans="2:23" x14ac:dyDescent="0.25">
      <c r="B3" t="s">
        <v>22</v>
      </c>
      <c r="C3" s="1">
        <v>2288</v>
      </c>
      <c r="D3">
        <v>520</v>
      </c>
      <c r="E3" s="1">
        <v>2808</v>
      </c>
      <c r="H3" t="s">
        <v>22</v>
      </c>
      <c r="I3">
        <v>564</v>
      </c>
      <c r="J3">
        <v>145</v>
      </c>
      <c r="K3">
        <v>709</v>
      </c>
      <c r="N3" t="s">
        <v>22</v>
      </c>
      <c r="O3">
        <v>527</v>
      </c>
      <c r="P3">
        <v>141</v>
      </c>
      <c r="Q3">
        <v>668</v>
      </c>
      <c r="T3" t="s">
        <v>17</v>
      </c>
      <c r="U3">
        <v>37</v>
      </c>
      <c r="V3">
        <v>4</v>
      </c>
      <c r="W3">
        <v>41</v>
      </c>
    </row>
    <row r="4" spans="2:23" x14ac:dyDescent="0.25">
      <c r="B4" t="s">
        <v>1</v>
      </c>
      <c r="C4" s="1">
        <v>4849</v>
      </c>
      <c r="D4">
        <v>910</v>
      </c>
      <c r="E4" s="1">
        <v>5759</v>
      </c>
      <c r="H4" t="s">
        <v>1</v>
      </c>
      <c r="I4" s="1">
        <v>1116</v>
      </c>
      <c r="J4">
        <v>201</v>
      </c>
      <c r="K4" s="1">
        <v>1317</v>
      </c>
      <c r="N4" t="s">
        <v>1</v>
      </c>
      <c r="O4" s="1">
        <v>1045</v>
      </c>
      <c r="P4">
        <v>162</v>
      </c>
      <c r="Q4" s="1">
        <v>1207</v>
      </c>
      <c r="T4" t="s">
        <v>1</v>
      </c>
      <c r="U4">
        <v>71</v>
      </c>
      <c r="V4">
        <v>39</v>
      </c>
      <c r="W4">
        <v>110</v>
      </c>
    </row>
    <row r="5" spans="2:23" x14ac:dyDescent="0.25">
      <c r="B5" t="s">
        <v>2</v>
      </c>
      <c r="C5" s="1">
        <v>6454</v>
      </c>
      <c r="D5" s="1">
        <v>1717</v>
      </c>
      <c r="E5" s="1">
        <v>8171</v>
      </c>
      <c r="H5" t="s">
        <v>2</v>
      </c>
      <c r="I5" s="1">
        <v>1488</v>
      </c>
      <c r="J5">
        <v>392</v>
      </c>
      <c r="K5" s="1">
        <v>1880</v>
      </c>
      <c r="N5" t="s">
        <v>2</v>
      </c>
      <c r="O5" s="1">
        <v>1292</v>
      </c>
      <c r="P5">
        <v>339</v>
      </c>
      <c r="Q5" s="1">
        <v>1631</v>
      </c>
      <c r="T5" t="s">
        <v>2</v>
      </c>
      <c r="U5">
        <v>196</v>
      </c>
      <c r="V5">
        <v>53</v>
      </c>
      <c r="W5">
        <v>249</v>
      </c>
    </row>
    <row r="6" spans="2:23" x14ac:dyDescent="0.25">
      <c r="B6" t="s">
        <v>3</v>
      </c>
      <c r="C6" s="1">
        <v>6857</v>
      </c>
      <c r="D6" s="1">
        <v>2158</v>
      </c>
      <c r="E6" s="1">
        <v>9015</v>
      </c>
      <c r="H6" t="s">
        <v>3</v>
      </c>
      <c r="I6" s="1">
        <v>1637</v>
      </c>
      <c r="J6">
        <v>442</v>
      </c>
      <c r="K6" s="1">
        <v>2079</v>
      </c>
      <c r="N6" t="s">
        <v>3</v>
      </c>
      <c r="O6" s="1">
        <v>1194</v>
      </c>
      <c r="P6">
        <v>359</v>
      </c>
      <c r="Q6" s="1">
        <v>1553</v>
      </c>
      <c r="T6" t="s">
        <v>3</v>
      </c>
      <c r="U6">
        <v>443</v>
      </c>
      <c r="V6">
        <v>83</v>
      </c>
      <c r="W6">
        <v>526</v>
      </c>
    </row>
    <row r="7" spans="2:23" x14ac:dyDescent="0.25">
      <c r="B7" t="s">
        <v>4</v>
      </c>
      <c r="C7" s="1">
        <v>5949</v>
      </c>
      <c r="D7" s="1">
        <v>2491</v>
      </c>
      <c r="E7" s="1">
        <v>8440</v>
      </c>
      <c r="H7" t="s">
        <v>4</v>
      </c>
      <c r="I7" s="1">
        <v>1393</v>
      </c>
      <c r="J7">
        <v>616</v>
      </c>
      <c r="K7" s="1">
        <v>2009</v>
      </c>
      <c r="N7" t="s">
        <v>4</v>
      </c>
      <c r="O7">
        <v>768</v>
      </c>
      <c r="P7">
        <v>426</v>
      </c>
      <c r="Q7" s="1">
        <v>1194</v>
      </c>
      <c r="T7" t="s">
        <v>4</v>
      </c>
      <c r="U7">
        <v>625</v>
      </c>
      <c r="V7">
        <v>190</v>
      </c>
      <c r="W7">
        <v>815</v>
      </c>
    </row>
    <row r="8" spans="2:23" x14ac:dyDescent="0.25">
      <c r="B8" t="s">
        <v>5</v>
      </c>
      <c r="C8" s="1">
        <v>6247</v>
      </c>
      <c r="D8" s="1">
        <v>2243</v>
      </c>
      <c r="E8" s="1">
        <v>8490</v>
      </c>
      <c r="H8" t="s">
        <v>5</v>
      </c>
      <c r="I8" s="1">
        <v>1510</v>
      </c>
      <c r="J8">
        <v>586</v>
      </c>
      <c r="K8" s="1">
        <v>2096</v>
      </c>
      <c r="N8" t="s">
        <v>5</v>
      </c>
      <c r="O8">
        <v>608</v>
      </c>
      <c r="P8">
        <v>362</v>
      </c>
      <c r="Q8">
        <v>970</v>
      </c>
      <c r="T8" t="s">
        <v>5</v>
      </c>
      <c r="U8">
        <v>902</v>
      </c>
      <c r="V8">
        <v>224</v>
      </c>
      <c r="W8" s="1">
        <v>1126</v>
      </c>
    </row>
    <row r="9" spans="2:23" x14ac:dyDescent="0.25">
      <c r="B9" t="s">
        <v>6</v>
      </c>
      <c r="C9" s="1">
        <v>6833</v>
      </c>
      <c r="D9" s="1">
        <v>1966</v>
      </c>
      <c r="E9" s="1">
        <v>8799</v>
      </c>
      <c r="H9" t="s">
        <v>6</v>
      </c>
      <c r="I9" s="1">
        <v>1564</v>
      </c>
      <c r="J9">
        <v>501</v>
      </c>
      <c r="K9" s="1">
        <v>2065</v>
      </c>
      <c r="N9" t="s">
        <v>6</v>
      </c>
      <c r="O9">
        <v>410</v>
      </c>
      <c r="P9">
        <v>251</v>
      </c>
      <c r="Q9">
        <v>661</v>
      </c>
      <c r="T9" t="s">
        <v>6</v>
      </c>
      <c r="U9" s="1">
        <v>1154</v>
      </c>
      <c r="V9">
        <v>250</v>
      </c>
      <c r="W9" s="1">
        <v>1404</v>
      </c>
    </row>
    <row r="10" spans="2:23" x14ac:dyDescent="0.25">
      <c r="B10" t="s">
        <v>7</v>
      </c>
      <c r="C10" s="1">
        <v>6819</v>
      </c>
      <c r="D10" s="1">
        <v>1859</v>
      </c>
      <c r="E10" s="1">
        <v>8678</v>
      </c>
      <c r="H10" t="s">
        <v>7</v>
      </c>
      <c r="I10" s="1">
        <v>1617</v>
      </c>
      <c r="J10">
        <v>433</v>
      </c>
      <c r="K10" s="1">
        <v>2050</v>
      </c>
      <c r="N10" t="s">
        <v>7</v>
      </c>
      <c r="O10">
        <v>272</v>
      </c>
      <c r="P10">
        <v>179</v>
      </c>
      <c r="Q10">
        <v>451</v>
      </c>
      <c r="T10" t="s">
        <v>7</v>
      </c>
      <c r="U10" s="1">
        <v>1345</v>
      </c>
      <c r="V10">
        <v>254</v>
      </c>
      <c r="W10" s="1">
        <v>1599</v>
      </c>
    </row>
    <row r="11" spans="2:23" x14ac:dyDescent="0.25">
      <c r="B11" t="s">
        <v>8</v>
      </c>
      <c r="C11" s="1">
        <v>6348</v>
      </c>
      <c r="D11" s="1">
        <v>2412</v>
      </c>
      <c r="E11" s="1">
        <v>8760</v>
      </c>
      <c r="H11" t="s">
        <v>8</v>
      </c>
      <c r="I11" s="1">
        <v>1510</v>
      </c>
      <c r="J11">
        <v>517</v>
      </c>
      <c r="K11" s="1">
        <v>2027</v>
      </c>
      <c r="N11" t="s">
        <v>8</v>
      </c>
      <c r="O11">
        <v>173</v>
      </c>
      <c r="P11">
        <v>127</v>
      </c>
      <c r="Q11">
        <v>300</v>
      </c>
      <c r="T11" t="s">
        <v>8</v>
      </c>
      <c r="U11" s="1">
        <v>1337</v>
      </c>
      <c r="V11">
        <v>390</v>
      </c>
      <c r="W11" s="1">
        <v>1727</v>
      </c>
    </row>
    <row r="12" spans="2:23" x14ac:dyDescent="0.25">
      <c r="B12" t="s">
        <v>9</v>
      </c>
      <c r="C12" s="1">
        <v>5490</v>
      </c>
      <c r="D12" s="1">
        <v>1757</v>
      </c>
      <c r="E12" s="1">
        <v>7247</v>
      </c>
      <c r="H12" t="s">
        <v>9</v>
      </c>
      <c r="I12" s="1">
        <v>1343</v>
      </c>
      <c r="J12">
        <v>448</v>
      </c>
      <c r="K12" s="1">
        <v>1791</v>
      </c>
      <c r="N12" t="s">
        <v>9</v>
      </c>
      <c r="O12">
        <v>106</v>
      </c>
      <c r="P12">
        <v>59</v>
      </c>
      <c r="Q12">
        <v>165</v>
      </c>
      <c r="T12" t="s">
        <v>9</v>
      </c>
      <c r="U12" s="1">
        <v>1237</v>
      </c>
      <c r="V12">
        <v>389</v>
      </c>
      <c r="W12" s="1">
        <v>1626</v>
      </c>
    </row>
    <row r="13" spans="2:23" x14ac:dyDescent="0.25">
      <c r="B13" t="s">
        <v>10</v>
      </c>
      <c r="C13" s="1">
        <v>4515</v>
      </c>
      <c r="D13" s="1">
        <v>1668</v>
      </c>
      <c r="E13" s="1">
        <v>6183</v>
      </c>
      <c r="H13" t="s">
        <v>10</v>
      </c>
      <c r="I13" s="1">
        <v>1030</v>
      </c>
      <c r="J13">
        <v>372</v>
      </c>
      <c r="K13" s="1">
        <v>1402</v>
      </c>
      <c r="N13" t="s">
        <v>10</v>
      </c>
      <c r="O13">
        <v>52</v>
      </c>
      <c r="P13">
        <v>51</v>
      </c>
      <c r="Q13">
        <v>103</v>
      </c>
      <c r="T13" t="s">
        <v>10</v>
      </c>
      <c r="U13">
        <v>978</v>
      </c>
      <c r="V13">
        <v>321</v>
      </c>
      <c r="W13" s="1">
        <v>1299</v>
      </c>
    </row>
    <row r="14" spans="2:23" x14ac:dyDescent="0.25">
      <c r="B14" t="s">
        <v>11</v>
      </c>
      <c r="C14" s="1">
        <v>3412</v>
      </c>
      <c r="D14" s="1">
        <v>1273</v>
      </c>
      <c r="E14" s="1">
        <v>4685</v>
      </c>
      <c r="H14" t="s">
        <v>11</v>
      </c>
      <c r="I14">
        <v>801</v>
      </c>
      <c r="J14">
        <v>336</v>
      </c>
      <c r="K14" s="1">
        <v>1137</v>
      </c>
      <c r="N14" t="s">
        <v>11</v>
      </c>
      <c r="O14">
        <v>37</v>
      </c>
      <c r="P14">
        <v>20</v>
      </c>
      <c r="Q14">
        <v>57</v>
      </c>
      <c r="T14" t="s">
        <v>11</v>
      </c>
      <c r="U14">
        <v>764</v>
      </c>
      <c r="V14">
        <v>316</v>
      </c>
      <c r="W14" s="1">
        <v>1080</v>
      </c>
    </row>
    <row r="15" spans="2:23" x14ac:dyDescent="0.25">
      <c r="B15" t="s">
        <v>12</v>
      </c>
      <c r="C15" s="1">
        <v>5729</v>
      </c>
      <c r="D15" s="1">
        <v>1283</v>
      </c>
      <c r="E15" s="1">
        <v>7012</v>
      </c>
      <c r="H15" t="s">
        <v>12</v>
      </c>
      <c r="I15" s="1">
        <v>1428</v>
      </c>
      <c r="J15">
        <v>333</v>
      </c>
      <c r="K15" s="1">
        <v>1761</v>
      </c>
      <c r="N15" t="s">
        <v>12</v>
      </c>
      <c r="O15">
        <v>31</v>
      </c>
      <c r="P15">
        <v>12</v>
      </c>
      <c r="Q15">
        <v>43</v>
      </c>
      <c r="T15" t="s">
        <v>12</v>
      </c>
      <c r="U15" s="1">
        <v>1397</v>
      </c>
      <c r="V15">
        <v>321</v>
      </c>
      <c r="W15" s="1">
        <v>1718</v>
      </c>
    </row>
    <row r="16" spans="2:23" x14ac:dyDescent="0.25">
      <c r="B16" t="s">
        <v>20</v>
      </c>
      <c r="C16" s="1">
        <f>SUM(C3:C15)</f>
        <v>71790</v>
      </c>
      <c r="D16" s="1">
        <f>SUM(D3:D15)</f>
        <v>22257</v>
      </c>
      <c r="E16" s="1">
        <f>SUM(E3:E15)</f>
        <v>94047</v>
      </c>
      <c r="H16" t="s">
        <v>16</v>
      </c>
      <c r="I16">
        <f>SUM(I3:I15)</f>
        <v>17001</v>
      </c>
      <c r="J16">
        <f>SUM(J3:J15)</f>
        <v>5322</v>
      </c>
      <c r="K16">
        <f>SUM(K3:K15)</f>
        <v>22323</v>
      </c>
      <c r="N16" t="s">
        <v>16</v>
      </c>
      <c r="O16">
        <f>SUM(O3:O15)</f>
        <v>6515</v>
      </c>
      <c r="P16">
        <f>SUM(P3:P15)</f>
        <v>2488</v>
      </c>
      <c r="Q16">
        <f>SUM(Q3:Q15)</f>
        <v>9003</v>
      </c>
      <c r="T16" t="s">
        <v>16</v>
      </c>
      <c r="U16">
        <f>SUM(U3:U15)</f>
        <v>10486</v>
      </c>
      <c r="V16">
        <f>SUM(V3:V15)</f>
        <v>2834</v>
      </c>
      <c r="W16">
        <f>SUM(W3:W15)</f>
        <v>13320</v>
      </c>
    </row>
    <row r="19" spans="8:23" x14ac:dyDescent="0.25">
      <c r="H19" t="s">
        <v>122</v>
      </c>
      <c r="N19" t="s">
        <v>123</v>
      </c>
      <c r="T19" t="s">
        <v>124</v>
      </c>
    </row>
    <row r="20" spans="8:23" x14ac:dyDescent="0.25">
      <c r="H20" t="s">
        <v>18</v>
      </c>
      <c r="I20" t="s">
        <v>14</v>
      </c>
      <c r="J20" t="s">
        <v>19</v>
      </c>
      <c r="K20" t="s">
        <v>16</v>
      </c>
      <c r="N20" t="s">
        <v>18</v>
      </c>
      <c r="O20" t="s">
        <v>14</v>
      </c>
      <c r="P20" t="s">
        <v>19</v>
      </c>
      <c r="Q20" t="s">
        <v>16</v>
      </c>
      <c r="T20" t="s">
        <v>18</v>
      </c>
      <c r="U20" t="s">
        <v>14</v>
      </c>
      <c r="V20" t="s">
        <v>19</v>
      </c>
      <c r="W20" t="s">
        <v>16</v>
      </c>
    </row>
    <row r="21" spans="8:23" x14ac:dyDescent="0.25">
      <c r="H21" t="s">
        <v>22</v>
      </c>
      <c r="I21">
        <v>296</v>
      </c>
      <c r="J21">
        <v>66</v>
      </c>
      <c r="K21">
        <v>362</v>
      </c>
      <c r="N21" t="s">
        <v>22</v>
      </c>
      <c r="O21">
        <v>286</v>
      </c>
      <c r="P21">
        <v>64</v>
      </c>
      <c r="Q21">
        <v>350</v>
      </c>
      <c r="T21" t="s">
        <v>22</v>
      </c>
      <c r="U21">
        <v>10</v>
      </c>
      <c r="V21">
        <v>2</v>
      </c>
      <c r="W21">
        <v>12</v>
      </c>
    </row>
    <row r="22" spans="8:23" x14ac:dyDescent="0.25">
      <c r="H22" t="s">
        <v>1</v>
      </c>
      <c r="I22">
        <v>605</v>
      </c>
      <c r="J22">
        <v>93</v>
      </c>
      <c r="K22">
        <v>698</v>
      </c>
      <c r="N22" t="s">
        <v>1</v>
      </c>
      <c r="O22">
        <v>577</v>
      </c>
      <c r="P22">
        <v>83</v>
      </c>
      <c r="Q22">
        <v>660</v>
      </c>
      <c r="T22" t="s">
        <v>1</v>
      </c>
      <c r="U22">
        <v>28</v>
      </c>
      <c r="V22">
        <v>10</v>
      </c>
      <c r="W22">
        <v>38</v>
      </c>
    </row>
    <row r="23" spans="8:23" x14ac:dyDescent="0.25">
      <c r="H23" t="s">
        <v>2</v>
      </c>
      <c r="I23">
        <v>774</v>
      </c>
      <c r="J23">
        <v>193</v>
      </c>
      <c r="K23">
        <v>967</v>
      </c>
      <c r="N23" t="s">
        <v>2</v>
      </c>
      <c r="O23">
        <v>706</v>
      </c>
      <c r="P23">
        <v>177</v>
      </c>
      <c r="Q23">
        <v>883</v>
      </c>
      <c r="T23" t="s">
        <v>2</v>
      </c>
      <c r="U23">
        <v>68</v>
      </c>
      <c r="V23">
        <v>16</v>
      </c>
      <c r="W23">
        <v>84</v>
      </c>
    </row>
    <row r="24" spans="8:23" x14ac:dyDescent="0.25">
      <c r="H24" t="s">
        <v>3</v>
      </c>
      <c r="I24">
        <v>802</v>
      </c>
      <c r="J24">
        <v>237</v>
      </c>
      <c r="K24" s="1">
        <v>1039</v>
      </c>
      <c r="N24" t="s">
        <v>3</v>
      </c>
      <c r="O24">
        <v>653</v>
      </c>
      <c r="P24">
        <v>210</v>
      </c>
      <c r="Q24">
        <v>863</v>
      </c>
      <c r="T24" t="s">
        <v>3</v>
      </c>
      <c r="U24">
        <v>149</v>
      </c>
      <c r="V24">
        <v>27</v>
      </c>
      <c r="W24">
        <v>176</v>
      </c>
    </row>
    <row r="25" spans="8:23" x14ac:dyDescent="0.25">
      <c r="H25" t="s">
        <v>4</v>
      </c>
      <c r="I25">
        <v>622</v>
      </c>
      <c r="J25">
        <v>266</v>
      </c>
      <c r="K25">
        <v>888</v>
      </c>
      <c r="N25" t="s">
        <v>4</v>
      </c>
      <c r="O25">
        <v>421</v>
      </c>
      <c r="P25">
        <v>216</v>
      </c>
      <c r="Q25">
        <v>637</v>
      </c>
      <c r="T25" t="s">
        <v>4</v>
      </c>
      <c r="U25">
        <v>201</v>
      </c>
      <c r="V25">
        <v>50</v>
      </c>
      <c r="W25">
        <v>251</v>
      </c>
    </row>
    <row r="26" spans="8:23" x14ac:dyDescent="0.25">
      <c r="H26" t="s">
        <v>5</v>
      </c>
      <c r="I26">
        <v>632</v>
      </c>
      <c r="J26">
        <v>243</v>
      </c>
      <c r="K26">
        <v>875</v>
      </c>
      <c r="N26" t="s">
        <v>5</v>
      </c>
      <c r="O26">
        <v>340</v>
      </c>
      <c r="P26">
        <v>181</v>
      </c>
      <c r="Q26">
        <v>521</v>
      </c>
      <c r="T26" t="s">
        <v>5</v>
      </c>
      <c r="U26">
        <v>292</v>
      </c>
      <c r="V26">
        <v>62</v>
      </c>
      <c r="W26">
        <v>354</v>
      </c>
    </row>
    <row r="27" spans="8:23" x14ac:dyDescent="0.25">
      <c r="H27" t="s">
        <v>6</v>
      </c>
      <c r="I27">
        <v>573</v>
      </c>
      <c r="J27">
        <v>216</v>
      </c>
      <c r="K27">
        <v>789</v>
      </c>
      <c r="N27" t="s">
        <v>6</v>
      </c>
      <c r="O27">
        <v>231</v>
      </c>
      <c r="P27">
        <v>141</v>
      </c>
      <c r="Q27">
        <v>372</v>
      </c>
      <c r="T27" t="s">
        <v>6</v>
      </c>
      <c r="U27">
        <v>342</v>
      </c>
      <c r="V27">
        <v>75</v>
      </c>
      <c r="W27">
        <v>417</v>
      </c>
    </row>
    <row r="28" spans="8:23" x14ac:dyDescent="0.25">
      <c r="H28" t="s">
        <v>7</v>
      </c>
      <c r="I28">
        <v>555</v>
      </c>
      <c r="J28">
        <v>166</v>
      </c>
      <c r="K28">
        <v>721</v>
      </c>
      <c r="N28" t="s">
        <v>7</v>
      </c>
      <c r="O28">
        <v>153</v>
      </c>
      <c r="P28">
        <v>90</v>
      </c>
      <c r="Q28">
        <v>243</v>
      </c>
      <c r="T28" t="s">
        <v>7</v>
      </c>
      <c r="U28">
        <v>402</v>
      </c>
      <c r="V28">
        <v>76</v>
      </c>
      <c r="W28">
        <v>478</v>
      </c>
    </row>
    <row r="29" spans="8:23" x14ac:dyDescent="0.25">
      <c r="H29" t="s">
        <v>8</v>
      </c>
      <c r="I29">
        <v>497</v>
      </c>
      <c r="J29">
        <v>186</v>
      </c>
      <c r="K29">
        <v>683</v>
      </c>
      <c r="N29" t="s">
        <v>8</v>
      </c>
      <c r="O29">
        <v>97</v>
      </c>
      <c r="P29">
        <v>70</v>
      </c>
      <c r="Q29">
        <v>167</v>
      </c>
      <c r="T29" t="s">
        <v>8</v>
      </c>
      <c r="U29">
        <v>400</v>
      </c>
      <c r="V29">
        <v>116</v>
      </c>
      <c r="W29">
        <v>516</v>
      </c>
    </row>
    <row r="30" spans="8:23" x14ac:dyDescent="0.25">
      <c r="H30" t="s">
        <v>9</v>
      </c>
      <c r="I30">
        <v>414</v>
      </c>
      <c r="J30">
        <v>154</v>
      </c>
      <c r="K30">
        <v>568</v>
      </c>
      <c r="N30" t="s">
        <v>9</v>
      </c>
      <c r="O30">
        <v>56</v>
      </c>
      <c r="P30">
        <v>33</v>
      </c>
      <c r="Q30">
        <v>89</v>
      </c>
      <c r="T30" t="s">
        <v>9</v>
      </c>
      <c r="U30">
        <v>358</v>
      </c>
      <c r="V30">
        <v>121</v>
      </c>
      <c r="W30">
        <v>479</v>
      </c>
    </row>
    <row r="31" spans="8:23" x14ac:dyDescent="0.25">
      <c r="H31" t="s">
        <v>10</v>
      </c>
      <c r="I31">
        <v>324</v>
      </c>
      <c r="J31">
        <v>122</v>
      </c>
      <c r="K31">
        <v>446</v>
      </c>
      <c r="N31" t="s">
        <v>10</v>
      </c>
      <c r="O31">
        <v>25</v>
      </c>
      <c r="P31">
        <v>25</v>
      </c>
      <c r="Q31">
        <v>50</v>
      </c>
      <c r="T31" t="s">
        <v>10</v>
      </c>
      <c r="U31">
        <v>299</v>
      </c>
      <c r="V31">
        <v>97</v>
      </c>
      <c r="W31">
        <v>396</v>
      </c>
    </row>
    <row r="32" spans="8:23" x14ac:dyDescent="0.25">
      <c r="H32" t="s">
        <v>11</v>
      </c>
      <c r="I32">
        <v>259</v>
      </c>
      <c r="J32">
        <v>117</v>
      </c>
      <c r="K32">
        <v>376</v>
      </c>
      <c r="N32" t="s">
        <v>11</v>
      </c>
      <c r="O32">
        <v>22</v>
      </c>
      <c r="P32">
        <v>14</v>
      </c>
      <c r="Q32">
        <v>36</v>
      </c>
      <c r="T32" t="s">
        <v>11</v>
      </c>
      <c r="U32">
        <v>237</v>
      </c>
      <c r="V32">
        <v>103</v>
      </c>
      <c r="W32">
        <v>340</v>
      </c>
    </row>
    <row r="33" spans="8:23" x14ac:dyDescent="0.25">
      <c r="H33" t="s">
        <v>12</v>
      </c>
      <c r="I33">
        <v>433</v>
      </c>
      <c r="J33">
        <v>102</v>
      </c>
      <c r="K33">
        <v>535</v>
      </c>
      <c r="N33" t="s">
        <v>12</v>
      </c>
      <c r="O33">
        <v>17</v>
      </c>
      <c r="P33">
        <v>6</v>
      </c>
      <c r="Q33">
        <v>23</v>
      </c>
      <c r="T33" t="s">
        <v>12</v>
      </c>
      <c r="U33">
        <v>416</v>
      </c>
      <c r="V33">
        <v>96</v>
      </c>
      <c r="W33">
        <v>512</v>
      </c>
    </row>
    <row r="34" spans="8:23" x14ac:dyDescent="0.25">
      <c r="H34" t="s">
        <v>20</v>
      </c>
      <c r="I34">
        <f>SUM(I21:I33)</f>
        <v>6786</v>
      </c>
      <c r="J34">
        <f>SUM(J21:J33)</f>
        <v>2161</v>
      </c>
      <c r="K34">
        <f>SUM(K21:K33)</f>
        <v>8947</v>
      </c>
      <c r="N34" t="s">
        <v>20</v>
      </c>
      <c r="O34">
        <f>SUM(O21:O33)</f>
        <v>3584</v>
      </c>
      <c r="P34">
        <f>SUM(P21:P33)</f>
        <v>1310</v>
      </c>
      <c r="Q34">
        <f>SUM(Q21:Q33)</f>
        <v>4894</v>
      </c>
      <c r="T34" t="s">
        <v>20</v>
      </c>
      <c r="U34">
        <f>SUM(U21:U33)</f>
        <v>3202</v>
      </c>
      <c r="V34">
        <f>SUM(V21:V33)</f>
        <v>851</v>
      </c>
      <c r="W34">
        <f>SUM(W21:W33)</f>
        <v>4053</v>
      </c>
    </row>
    <row r="36" spans="8:23" x14ac:dyDescent="0.25">
      <c r="N36" t="s">
        <v>24</v>
      </c>
      <c r="T36" t="s">
        <v>25</v>
      </c>
    </row>
    <row r="39" spans="8:23" x14ac:dyDescent="0.25">
      <c r="H39" t="s">
        <v>26</v>
      </c>
    </row>
    <row r="40" spans="8:23" x14ac:dyDescent="0.25">
      <c r="I40" t="s">
        <v>34</v>
      </c>
      <c r="O40" t="s">
        <v>36</v>
      </c>
      <c r="T40" t="s">
        <v>35</v>
      </c>
    </row>
    <row r="41" spans="8:23" x14ac:dyDescent="0.25">
      <c r="I41" t="s">
        <v>32</v>
      </c>
      <c r="J41" t="s">
        <v>33</v>
      </c>
      <c r="K41" t="s">
        <v>145</v>
      </c>
      <c r="O41" t="s">
        <v>32</v>
      </c>
      <c r="P41" t="s">
        <v>33</v>
      </c>
      <c r="Q41" t="s">
        <v>145</v>
      </c>
      <c r="U41" t="s">
        <v>32</v>
      </c>
      <c r="V41" t="s">
        <v>33</v>
      </c>
      <c r="W41" t="s">
        <v>145</v>
      </c>
    </row>
    <row r="42" spans="8:23" x14ac:dyDescent="0.25">
      <c r="H42" t="s">
        <v>37</v>
      </c>
      <c r="K42" s="2"/>
      <c r="N42" t="s">
        <v>27</v>
      </c>
      <c r="Q42" s="2"/>
      <c r="T42" t="s">
        <v>27</v>
      </c>
      <c r="W42" s="2"/>
    </row>
    <row r="43" spans="8:23" x14ac:dyDescent="0.25">
      <c r="H43" t="s">
        <v>28</v>
      </c>
      <c r="I43">
        <f>SUM(I21:I24)</f>
        <v>2477</v>
      </c>
      <c r="J43">
        <f>SUM(I3:I6)</f>
        <v>4805</v>
      </c>
      <c r="K43" s="2">
        <f>(J43/I43)</f>
        <v>1.9398465886152605</v>
      </c>
      <c r="N43" t="s">
        <v>28</v>
      </c>
      <c r="O43">
        <f>SUM(O21:O24)</f>
        <v>2222</v>
      </c>
      <c r="P43">
        <f>SUM(O3:O6)</f>
        <v>4058</v>
      </c>
      <c r="Q43" s="2">
        <f>(P43/O43)</f>
        <v>1.8262826282628264</v>
      </c>
      <c r="T43" t="s">
        <v>28</v>
      </c>
      <c r="U43">
        <f>SUM(U21:U24)</f>
        <v>255</v>
      </c>
      <c r="V43">
        <f>SUM(U3:U6)</f>
        <v>747</v>
      </c>
      <c r="W43" s="2">
        <f>(V43/U43)</f>
        <v>2.9294117647058822</v>
      </c>
    </row>
    <row r="44" spans="8:23" x14ac:dyDescent="0.25">
      <c r="H44" t="s">
        <v>29</v>
      </c>
      <c r="I44">
        <f>SUM(I25:I28)</f>
        <v>2382</v>
      </c>
      <c r="J44" s="1">
        <f>SUM(I7:I10)</f>
        <v>6084</v>
      </c>
      <c r="K44" s="2">
        <f t="shared" ref="K44:K50" si="0">(J44/I44)</f>
        <v>2.5541561712846348</v>
      </c>
      <c r="N44" t="s">
        <v>29</v>
      </c>
      <c r="O44">
        <f>SUM(O25:O28)</f>
        <v>1145</v>
      </c>
      <c r="P44">
        <f>SUM(O7:O10)</f>
        <v>2058</v>
      </c>
      <c r="Q44" s="2">
        <f t="shared" ref="Q44:Q50" si="1">(P44/O44)</f>
        <v>1.7973799126637555</v>
      </c>
      <c r="T44" t="s">
        <v>29</v>
      </c>
      <c r="U44">
        <f>SUM(U25:U28)</f>
        <v>1237</v>
      </c>
      <c r="V44">
        <f>SUM(U7:U10)</f>
        <v>4026</v>
      </c>
      <c r="W44" s="2">
        <f t="shared" ref="W44:W50" si="2">(V44/U44)</f>
        <v>3.2546483427647535</v>
      </c>
    </row>
    <row r="45" spans="8:23" x14ac:dyDescent="0.25">
      <c r="H45" t="s">
        <v>30</v>
      </c>
      <c r="I45">
        <f>SUM(I29:I33)</f>
        <v>1927</v>
      </c>
      <c r="J45" s="1">
        <f>SUM(I11:I15)</f>
        <v>6112</v>
      </c>
      <c r="K45" s="2">
        <f t="shared" si="0"/>
        <v>3.1717695900363259</v>
      </c>
      <c r="N45" t="s">
        <v>30</v>
      </c>
      <c r="O45">
        <f>SUM(O29:O33)</f>
        <v>217</v>
      </c>
      <c r="P45">
        <f>SUM(O11:O15)</f>
        <v>399</v>
      </c>
      <c r="Q45" s="2">
        <f t="shared" si="1"/>
        <v>1.8387096774193548</v>
      </c>
      <c r="T45" t="s">
        <v>30</v>
      </c>
      <c r="U45">
        <f>SUM(U29:U33)</f>
        <v>1710</v>
      </c>
      <c r="V45" s="1">
        <f>SUM(U11:U15)</f>
        <v>5713</v>
      </c>
      <c r="W45" s="2">
        <f t="shared" si="2"/>
        <v>3.34093567251462</v>
      </c>
    </row>
    <row r="46" spans="8:23" x14ac:dyDescent="0.25">
      <c r="K46" s="2"/>
      <c r="P46" s="1"/>
      <c r="Q46" s="2"/>
      <c r="W46" s="2"/>
    </row>
    <row r="47" spans="8:23" x14ac:dyDescent="0.25">
      <c r="H47" t="s">
        <v>31</v>
      </c>
      <c r="K47" s="2"/>
      <c r="N47" t="s">
        <v>31</v>
      </c>
      <c r="Q47" s="2"/>
      <c r="T47" t="s">
        <v>31</v>
      </c>
      <c r="W47" s="2"/>
    </row>
    <row r="48" spans="8:23" x14ac:dyDescent="0.25">
      <c r="H48" t="s">
        <v>28</v>
      </c>
      <c r="I48">
        <f>SUM(J21:J24)</f>
        <v>589</v>
      </c>
      <c r="J48">
        <f>SUM(J3:J6)</f>
        <v>1180</v>
      </c>
      <c r="K48" s="2">
        <f t="shared" si="0"/>
        <v>2.0033955857385397</v>
      </c>
      <c r="N48" t="s">
        <v>28</v>
      </c>
      <c r="O48">
        <f>SUM(P21:P24)</f>
        <v>534</v>
      </c>
      <c r="P48">
        <f>SUM(P3:P6)</f>
        <v>1001</v>
      </c>
      <c r="Q48" s="2">
        <f t="shared" si="1"/>
        <v>1.8745318352059925</v>
      </c>
      <c r="T48" t="s">
        <v>28</v>
      </c>
      <c r="U48">
        <f>SUM(V21:V24)</f>
        <v>55</v>
      </c>
      <c r="V48">
        <f>SUM(V3:V6)</f>
        <v>179</v>
      </c>
      <c r="W48" s="2">
        <f t="shared" si="2"/>
        <v>3.2545454545454544</v>
      </c>
    </row>
    <row r="49" spans="8:23" x14ac:dyDescent="0.25">
      <c r="H49" t="s">
        <v>29</v>
      </c>
      <c r="I49">
        <f>SUM(J25:J28)</f>
        <v>891</v>
      </c>
      <c r="J49">
        <f>SUM(J7:J10)</f>
        <v>2136</v>
      </c>
      <c r="K49" s="2">
        <f t="shared" si="0"/>
        <v>2.3973063973063975</v>
      </c>
      <c r="N49" t="s">
        <v>29</v>
      </c>
      <c r="O49">
        <f>SUM(P25:P28)</f>
        <v>628</v>
      </c>
      <c r="P49">
        <f>SUM(P7:P10)</f>
        <v>1218</v>
      </c>
      <c r="Q49" s="2">
        <f t="shared" si="1"/>
        <v>1.9394904458598725</v>
      </c>
      <c r="T49" t="s">
        <v>29</v>
      </c>
      <c r="U49">
        <f>SUM(V25:V28)</f>
        <v>263</v>
      </c>
      <c r="V49">
        <f>SUM(V7:V10)</f>
        <v>918</v>
      </c>
      <c r="W49" s="2">
        <f t="shared" si="2"/>
        <v>3.4904942965779466</v>
      </c>
    </row>
    <row r="50" spans="8:23" x14ac:dyDescent="0.25">
      <c r="H50" t="s">
        <v>30</v>
      </c>
      <c r="I50">
        <f>SUM(J29:J33)</f>
        <v>681</v>
      </c>
      <c r="J50">
        <f>SUM(J11:J15)</f>
        <v>2006</v>
      </c>
      <c r="K50" s="2">
        <f t="shared" si="0"/>
        <v>2.9456681350954477</v>
      </c>
      <c r="N50" t="s">
        <v>30</v>
      </c>
      <c r="O50">
        <f>SUM(P29:P33)</f>
        <v>148</v>
      </c>
      <c r="P50">
        <f>SUM(P11:P15)</f>
        <v>269</v>
      </c>
      <c r="Q50" s="2">
        <f t="shared" si="1"/>
        <v>1.8175675675675675</v>
      </c>
      <c r="T50" t="s">
        <v>30</v>
      </c>
      <c r="U50">
        <f>SUM(V29:V33)</f>
        <v>533</v>
      </c>
      <c r="V50">
        <f>SUM(V11:V15)</f>
        <v>1737</v>
      </c>
      <c r="W50" s="2">
        <f t="shared" si="2"/>
        <v>3.2589118198874298</v>
      </c>
    </row>
    <row r="51" spans="8:23" x14ac:dyDescent="0.25">
      <c r="O51">
        <f>SUM(O43:O50)</f>
        <v>4894</v>
      </c>
      <c r="P51">
        <f>SUM(P43:P50)</f>
        <v>9003</v>
      </c>
      <c r="Q51" s="2"/>
      <c r="U51">
        <f>SUM(U43:U50)</f>
        <v>4053</v>
      </c>
      <c r="V51">
        <f>SUM(V43:V50)</f>
        <v>13320</v>
      </c>
      <c r="W51" s="2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topLeftCell="D15" workbookViewId="0">
      <selection activeCell="O24" sqref="O24:O36"/>
    </sheetView>
  </sheetViews>
  <sheetFormatPr defaultRowHeight="15" x14ac:dyDescent="0.25"/>
  <sheetData>
    <row r="2" spans="1:16" x14ac:dyDescent="0.25">
      <c r="A2" t="s">
        <v>96</v>
      </c>
      <c r="G2" t="s">
        <v>97</v>
      </c>
      <c r="M2" t="s">
        <v>98</v>
      </c>
    </row>
    <row r="3" spans="1:16" x14ac:dyDescent="0.25">
      <c r="A3" t="s">
        <v>18</v>
      </c>
      <c r="B3" t="s">
        <v>14</v>
      </c>
      <c r="C3" t="s">
        <v>19</v>
      </c>
      <c r="G3" t="s">
        <v>18</v>
      </c>
      <c r="H3" t="s">
        <v>14</v>
      </c>
      <c r="I3" t="s">
        <v>19</v>
      </c>
      <c r="M3" t="s">
        <v>18</v>
      </c>
      <c r="N3" t="s">
        <v>14</v>
      </c>
      <c r="O3" t="s">
        <v>19</v>
      </c>
    </row>
    <row r="4" spans="1:16" x14ac:dyDescent="0.25">
      <c r="A4" t="s">
        <v>0</v>
      </c>
      <c r="B4" s="1"/>
      <c r="D4" s="1"/>
      <c r="G4" t="s">
        <v>0</v>
      </c>
      <c r="H4">
        <v>239</v>
      </c>
      <c r="I4">
        <v>80</v>
      </c>
      <c r="J4">
        <v>319</v>
      </c>
      <c r="M4" t="s">
        <v>0</v>
      </c>
      <c r="N4">
        <v>9</v>
      </c>
      <c r="O4">
        <v>1</v>
      </c>
      <c r="P4">
        <v>10</v>
      </c>
    </row>
    <row r="5" spans="1:16" x14ac:dyDescent="0.25">
      <c r="A5" t="s">
        <v>1</v>
      </c>
      <c r="B5" s="1"/>
      <c r="D5" s="1"/>
      <c r="G5" t="s">
        <v>1</v>
      </c>
      <c r="H5">
        <v>450</v>
      </c>
      <c r="I5">
        <v>70</v>
      </c>
      <c r="J5">
        <v>520</v>
      </c>
      <c r="M5" t="s">
        <v>1</v>
      </c>
      <c r="N5">
        <v>27</v>
      </c>
      <c r="O5">
        <v>21</v>
      </c>
      <c r="P5">
        <v>48</v>
      </c>
    </row>
    <row r="6" spans="1:16" x14ac:dyDescent="0.25">
      <c r="A6" t="s">
        <v>2</v>
      </c>
      <c r="B6" s="1"/>
      <c r="C6" s="1"/>
      <c r="D6" s="1"/>
      <c r="G6" t="s">
        <v>2</v>
      </c>
      <c r="H6">
        <v>556</v>
      </c>
      <c r="I6">
        <v>127</v>
      </c>
      <c r="J6">
        <v>683</v>
      </c>
      <c r="M6" t="s">
        <v>2</v>
      </c>
      <c r="N6">
        <v>71</v>
      </c>
      <c r="O6">
        <v>18</v>
      </c>
      <c r="P6">
        <v>89</v>
      </c>
    </row>
    <row r="7" spans="1:16" x14ac:dyDescent="0.25">
      <c r="A7" t="s">
        <v>3</v>
      </c>
      <c r="B7" s="1"/>
      <c r="C7" s="1"/>
      <c r="D7" s="1"/>
      <c r="G7" t="s">
        <v>3</v>
      </c>
      <c r="H7">
        <v>512</v>
      </c>
      <c r="I7">
        <v>141</v>
      </c>
      <c r="J7">
        <v>653</v>
      </c>
      <c r="M7" t="s">
        <v>3</v>
      </c>
      <c r="N7">
        <v>142</v>
      </c>
      <c r="O7">
        <v>25</v>
      </c>
      <c r="P7">
        <v>167</v>
      </c>
    </row>
    <row r="8" spans="1:16" x14ac:dyDescent="0.25">
      <c r="A8" t="s">
        <v>4</v>
      </c>
      <c r="B8" s="1"/>
      <c r="C8" s="1"/>
      <c r="D8" s="1"/>
      <c r="G8" t="s">
        <v>4</v>
      </c>
      <c r="H8">
        <v>285</v>
      </c>
      <c r="I8">
        <v>181</v>
      </c>
      <c r="J8">
        <v>466</v>
      </c>
      <c r="M8" t="s">
        <v>4</v>
      </c>
      <c r="N8">
        <v>195</v>
      </c>
      <c r="O8">
        <v>49</v>
      </c>
      <c r="P8">
        <v>244</v>
      </c>
    </row>
    <row r="9" spans="1:16" x14ac:dyDescent="0.25">
      <c r="A9" t="s">
        <v>5</v>
      </c>
      <c r="B9" s="1"/>
      <c r="C9" s="1"/>
      <c r="D9" s="1"/>
      <c r="G9" t="s">
        <v>5</v>
      </c>
      <c r="H9">
        <v>231</v>
      </c>
      <c r="I9">
        <v>133</v>
      </c>
      <c r="J9">
        <v>364</v>
      </c>
      <c r="M9" t="s">
        <v>5</v>
      </c>
      <c r="N9">
        <v>285</v>
      </c>
      <c r="O9">
        <v>59</v>
      </c>
      <c r="P9">
        <v>344</v>
      </c>
    </row>
    <row r="10" spans="1:16" x14ac:dyDescent="0.25">
      <c r="A10" t="s">
        <v>6</v>
      </c>
      <c r="B10" s="1"/>
      <c r="C10" s="1"/>
      <c r="D10" s="1"/>
      <c r="G10" t="s">
        <v>6</v>
      </c>
      <c r="H10">
        <v>165</v>
      </c>
      <c r="I10">
        <v>116</v>
      </c>
      <c r="J10">
        <v>281</v>
      </c>
      <c r="M10" t="s">
        <v>6</v>
      </c>
      <c r="N10">
        <v>290</v>
      </c>
      <c r="O10">
        <v>65</v>
      </c>
      <c r="P10">
        <v>355</v>
      </c>
    </row>
    <row r="11" spans="1:16" x14ac:dyDescent="0.25">
      <c r="A11" t="s">
        <v>7</v>
      </c>
      <c r="B11" s="1"/>
      <c r="C11" s="1"/>
      <c r="D11" s="1"/>
      <c r="G11" t="s">
        <v>7</v>
      </c>
      <c r="H11">
        <v>88</v>
      </c>
      <c r="I11">
        <v>62</v>
      </c>
      <c r="J11">
        <v>150</v>
      </c>
      <c r="M11" t="s">
        <v>7</v>
      </c>
      <c r="N11">
        <v>427</v>
      </c>
      <c r="O11">
        <v>76</v>
      </c>
      <c r="P11">
        <v>503</v>
      </c>
    </row>
    <row r="12" spans="1:16" x14ac:dyDescent="0.25">
      <c r="A12" t="s">
        <v>8</v>
      </c>
      <c r="B12" s="1"/>
      <c r="C12" s="1"/>
      <c r="D12" s="1"/>
      <c r="G12" t="s">
        <v>8</v>
      </c>
      <c r="H12">
        <v>60</v>
      </c>
      <c r="I12">
        <v>48</v>
      </c>
      <c r="J12">
        <v>108</v>
      </c>
      <c r="M12" t="s">
        <v>8</v>
      </c>
      <c r="N12">
        <v>377</v>
      </c>
      <c r="O12">
        <v>85</v>
      </c>
      <c r="P12">
        <v>462</v>
      </c>
    </row>
    <row r="13" spans="1:16" x14ac:dyDescent="0.25">
      <c r="A13" t="s">
        <v>9</v>
      </c>
      <c r="B13" s="1"/>
      <c r="C13" s="1"/>
      <c r="D13" s="1"/>
      <c r="G13" t="s">
        <v>9</v>
      </c>
      <c r="H13">
        <v>42</v>
      </c>
      <c r="I13">
        <v>20</v>
      </c>
      <c r="J13">
        <v>62</v>
      </c>
      <c r="M13" t="s">
        <v>9</v>
      </c>
      <c r="N13">
        <v>366</v>
      </c>
      <c r="O13">
        <v>115</v>
      </c>
      <c r="P13">
        <v>481</v>
      </c>
    </row>
    <row r="14" spans="1:16" x14ac:dyDescent="0.25">
      <c r="A14" t="s">
        <v>10</v>
      </c>
      <c r="B14" s="1"/>
      <c r="C14" s="1"/>
      <c r="D14" s="1"/>
      <c r="G14" t="s">
        <v>10</v>
      </c>
      <c r="H14">
        <v>18</v>
      </c>
      <c r="I14">
        <v>23</v>
      </c>
      <c r="J14">
        <v>41</v>
      </c>
      <c r="M14" t="s">
        <v>10</v>
      </c>
      <c r="N14">
        <v>312</v>
      </c>
      <c r="O14">
        <v>91</v>
      </c>
      <c r="P14">
        <v>403</v>
      </c>
    </row>
    <row r="15" spans="1:16" x14ac:dyDescent="0.25">
      <c r="A15" t="s">
        <v>11</v>
      </c>
      <c r="B15" s="1"/>
      <c r="C15" s="1"/>
      <c r="D15" s="1"/>
      <c r="G15" t="s">
        <v>11</v>
      </c>
      <c r="H15">
        <v>16</v>
      </c>
      <c r="I15">
        <v>14</v>
      </c>
      <c r="J15">
        <v>30</v>
      </c>
      <c r="M15" t="s">
        <v>11</v>
      </c>
      <c r="N15">
        <v>236</v>
      </c>
      <c r="O15">
        <v>110</v>
      </c>
      <c r="P15">
        <v>346</v>
      </c>
    </row>
    <row r="16" spans="1:16" x14ac:dyDescent="0.25">
      <c r="A16" t="s">
        <v>12</v>
      </c>
      <c r="B16" s="1"/>
      <c r="C16" s="1"/>
      <c r="D16" s="1"/>
      <c r="G16" t="s">
        <v>12</v>
      </c>
      <c r="H16">
        <v>16</v>
      </c>
      <c r="I16">
        <v>5</v>
      </c>
      <c r="J16">
        <v>21</v>
      </c>
      <c r="M16" t="s">
        <v>12</v>
      </c>
      <c r="N16">
        <v>415</v>
      </c>
      <c r="O16">
        <v>92</v>
      </c>
      <c r="P16">
        <v>507</v>
      </c>
    </row>
    <row r="18" spans="1:16" x14ac:dyDescent="0.25">
      <c r="A18" t="s">
        <v>16</v>
      </c>
      <c r="B18" s="1"/>
      <c r="C18" s="1"/>
      <c r="D18" s="1"/>
      <c r="H18" s="1">
        <v>2678</v>
      </c>
      <c r="I18" s="1">
        <v>1020</v>
      </c>
      <c r="J18" s="1">
        <v>3698</v>
      </c>
      <c r="N18" s="1">
        <v>3152</v>
      </c>
      <c r="O18">
        <v>807</v>
      </c>
      <c r="P18" s="1">
        <v>3959</v>
      </c>
    </row>
    <row r="22" spans="1:16" x14ac:dyDescent="0.25">
      <c r="B22" t="s">
        <v>99</v>
      </c>
      <c r="D22" s="1"/>
      <c r="G22" t="s">
        <v>100</v>
      </c>
      <c r="I22" s="1"/>
      <c r="M22" t="s">
        <v>101</v>
      </c>
      <c r="O22" s="1"/>
    </row>
    <row r="23" spans="1:16" x14ac:dyDescent="0.25">
      <c r="A23" t="s">
        <v>18</v>
      </c>
      <c r="B23" t="s">
        <v>14</v>
      </c>
      <c r="C23" t="s">
        <v>19</v>
      </c>
      <c r="D23" t="s">
        <v>16</v>
      </c>
      <c r="G23" t="s">
        <v>18</v>
      </c>
      <c r="H23" t="s">
        <v>14</v>
      </c>
      <c r="I23" t="s">
        <v>19</v>
      </c>
      <c r="J23" t="s">
        <v>16</v>
      </c>
      <c r="M23" t="s">
        <v>18</v>
      </c>
      <c r="N23" t="s">
        <v>14</v>
      </c>
      <c r="O23" t="s">
        <v>19</v>
      </c>
    </row>
    <row r="24" spans="1:16" x14ac:dyDescent="0.25">
      <c r="A24" t="s">
        <v>0</v>
      </c>
      <c r="D24" s="1"/>
      <c r="G24" t="s">
        <v>0</v>
      </c>
      <c r="H24">
        <v>129</v>
      </c>
      <c r="I24">
        <v>36</v>
      </c>
      <c r="J24">
        <v>165</v>
      </c>
      <c r="M24" t="s">
        <v>0</v>
      </c>
      <c r="N24">
        <v>5</v>
      </c>
      <c r="O24">
        <v>1</v>
      </c>
    </row>
    <row r="25" spans="1:16" x14ac:dyDescent="0.25">
      <c r="A25" t="s">
        <v>1</v>
      </c>
      <c r="D25" s="1"/>
      <c r="G25" t="s">
        <v>1</v>
      </c>
      <c r="H25">
        <v>262</v>
      </c>
      <c r="I25">
        <v>37</v>
      </c>
      <c r="J25">
        <v>299</v>
      </c>
      <c r="M25" t="s">
        <v>1</v>
      </c>
      <c r="N25">
        <v>15</v>
      </c>
      <c r="O25">
        <v>8</v>
      </c>
    </row>
    <row r="26" spans="1:16" x14ac:dyDescent="0.25">
      <c r="A26" t="s">
        <v>2</v>
      </c>
      <c r="D26" s="1"/>
      <c r="G26" t="s">
        <v>2</v>
      </c>
      <c r="H26">
        <v>317</v>
      </c>
      <c r="I26">
        <v>66</v>
      </c>
      <c r="J26">
        <v>383</v>
      </c>
      <c r="M26" t="s">
        <v>2</v>
      </c>
      <c r="N26">
        <v>38</v>
      </c>
      <c r="O26">
        <v>8</v>
      </c>
    </row>
    <row r="27" spans="1:16" x14ac:dyDescent="0.25">
      <c r="A27" t="s">
        <v>3</v>
      </c>
      <c r="D27" s="1"/>
      <c r="G27" t="s">
        <v>3</v>
      </c>
      <c r="H27">
        <v>295</v>
      </c>
      <c r="I27">
        <v>91</v>
      </c>
      <c r="J27">
        <v>386</v>
      </c>
      <c r="M27" t="s">
        <v>3</v>
      </c>
      <c r="N27">
        <v>78</v>
      </c>
      <c r="O27">
        <v>16</v>
      </c>
    </row>
    <row r="28" spans="1:16" x14ac:dyDescent="0.25">
      <c r="A28" t="s">
        <v>4</v>
      </c>
      <c r="D28" s="1"/>
      <c r="G28" t="s">
        <v>4</v>
      </c>
      <c r="H28">
        <v>165</v>
      </c>
      <c r="I28">
        <v>96</v>
      </c>
      <c r="J28">
        <v>261</v>
      </c>
      <c r="M28" t="s">
        <v>4</v>
      </c>
      <c r="N28">
        <v>103</v>
      </c>
      <c r="O28">
        <v>22</v>
      </c>
    </row>
    <row r="29" spans="1:16" x14ac:dyDescent="0.25">
      <c r="A29" t="s">
        <v>5</v>
      </c>
      <c r="D29" s="1"/>
      <c r="G29" t="s">
        <v>5</v>
      </c>
      <c r="H29">
        <v>137</v>
      </c>
      <c r="I29">
        <v>69</v>
      </c>
      <c r="J29">
        <v>206</v>
      </c>
      <c r="M29" t="s">
        <v>5</v>
      </c>
      <c r="N29">
        <v>152</v>
      </c>
      <c r="O29">
        <v>28</v>
      </c>
    </row>
    <row r="30" spans="1:16" x14ac:dyDescent="0.25">
      <c r="A30" t="s">
        <v>6</v>
      </c>
      <c r="D30" s="1"/>
      <c r="G30" t="s">
        <v>6</v>
      </c>
      <c r="H30">
        <v>98</v>
      </c>
      <c r="I30">
        <v>66</v>
      </c>
      <c r="J30">
        <v>164</v>
      </c>
      <c r="M30" t="s">
        <v>6</v>
      </c>
      <c r="N30">
        <v>152</v>
      </c>
      <c r="O30">
        <v>35</v>
      </c>
    </row>
    <row r="31" spans="1:16" x14ac:dyDescent="0.25">
      <c r="A31" t="s">
        <v>7</v>
      </c>
      <c r="D31" s="1"/>
      <c r="G31" t="s">
        <v>7</v>
      </c>
      <c r="H31">
        <v>53</v>
      </c>
      <c r="I31">
        <v>33</v>
      </c>
      <c r="J31">
        <v>86</v>
      </c>
      <c r="M31" t="s">
        <v>7</v>
      </c>
      <c r="N31">
        <v>212</v>
      </c>
      <c r="O31">
        <v>36</v>
      </c>
    </row>
    <row r="32" spans="1:16" x14ac:dyDescent="0.25">
      <c r="A32" t="s">
        <v>8</v>
      </c>
      <c r="D32" s="1"/>
      <c r="G32" t="s">
        <v>8</v>
      </c>
      <c r="H32">
        <v>33</v>
      </c>
      <c r="I32">
        <v>26</v>
      </c>
      <c r="J32">
        <v>59</v>
      </c>
      <c r="M32" t="s">
        <v>8</v>
      </c>
      <c r="N32">
        <v>200</v>
      </c>
      <c r="O32">
        <v>48</v>
      </c>
    </row>
    <row r="33" spans="1:15" x14ac:dyDescent="0.25">
      <c r="A33" t="s">
        <v>9</v>
      </c>
      <c r="D33" s="1"/>
      <c r="G33" t="s">
        <v>9</v>
      </c>
      <c r="H33">
        <v>24</v>
      </c>
      <c r="I33">
        <v>13</v>
      </c>
      <c r="J33">
        <v>37</v>
      </c>
      <c r="M33" t="s">
        <v>9</v>
      </c>
      <c r="N33">
        <v>183</v>
      </c>
      <c r="O33">
        <v>62</v>
      </c>
    </row>
    <row r="34" spans="1:15" x14ac:dyDescent="0.25">
      <c r="A34" t="s">
        <v>10</v>
      </c>
      <c r="D34" s="1"/>
      <c r="E34" s="1"/>
      <c r="G34" t="s">
        <v>10</v>
      </c>
      <c r="H34">
        <v>9</v>
      </c>
      <c r="I34">
        <v>9</v>
      </c>
      <c r="J34">
        <v>18</v>
      </c>
      <c r="M34" t="s">
        <v>10</v>
      </c>
      <c r="N34">
        <v>157</v>
      </c>
      <c r="O34">
        <v>48</v>
      </c>
    </row>
    <row r="35" spans="1:15" x14ac:dyDescent="0.25">
      <c r="A35" t="s">
        <v>11</v>
      </c>
      <c r="G35" t="s">
        <v>11</v>
      </c>
      <c r="H35">
        <v>10</v>
      </c>
      <c r="I35">
        <v>9</v>
      </c>
      <c r="J35">
        <v>19</v>
      </c>
      <c r="M35" t="s">
        <v>11</v>
      </c>
      <c r="N35">
        <v>125</v>
      </c>
      <c r="O35">
        <v>58</v>
      </c>
    </row>
    <row r="36" spans="1:15" x14ac:dyDescent="0.25">
      <c r="A36" t="s">
        <v>12</v>
      </c>
      <c r="G36" t="s">
        <v>12</v>
      </c>
      <c r="H36">
        <v>8</v>
      </c>
      <c r="I36">
        <v>3</v>
      </c>
      <c r="J36">
        <v>11</v>
      </c>
      <c r="M36" t="s">
        <v>12</v>
      </c>
      <c r="N36">
        <v>209</v>
      </c>
      <c r="O36">
        <v>48</v>
      </c>
    </row>
    <row r="38" spans="1:15" x14ac:dyDescent="0.25">
      <c r="A38" t="s">
        <v>16</v>
      </c>
      <c r="G38" t="s">
        <v>16</v>
      </c>
      <c r="M38" t="s">
        <v>16</v>
      </c>
    </row>
    <row r="57" spans="8:18" x14ac:dyDescent="0.25">
      <c r="H57" s="1"/>
      <c r="K57" s="1"/>
      <c r="M57" s="1"/>
      <c r="R57" s="1"/>
    </row>
    <row r="58" spans="8:18" x14ac:dyDescent="0.25">
      <c r="I58" s="1"/>
      <c r="J58" s="1"/>
      <c r="L5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7"/>
  <sheetViews>
    <sheetView workbookViewId="0">
      <selection activeCell="M21" sqref="M21"/>
    </sheetView>
  </sheetViews>
  <sheetFormatPr defaultRowHeight="15" x14ac:dyDescent="0.25"/>
  <sheetData>
    <row r="2" spans="1:16" x14ac:dyDescent="0.25">
      <c r="A2" t="s">
        <v>75</v>
      </c>
      <c r="G2" t="s">
        <v>76</v>
      </c>
      <c r="M2" t="s">
        <v>77</v>
      </c>
    </row>
    <row r="3" spans="1:16" x14ac:dyDescent="0.25">
      <c r="A3" t="s">
        <v>18</v>
      </c>
      <c r="B3" t="s">
        <v>14</v>
      </c>
      <c r="C3" t="s">
        <v>19</v>
      </c>
      <c r="D3" t="s">
        <v>16</v>
      </c>
      <c r="G3" t="s">
        <v>18</v>
      </c>
      <c r="H3" t="s">
        <v>14</v>
      </c>
      <c r="I3" t="s">
        <v>19</v>
      </c>
      <c r="J3" t="s">
        <v>16</v>
      </c>
      <c r="M3" t="s">
        <v>18</v>
      </c>
      <c r="N3" t="s">
        <v>14</v>
      </c>
      <c r="O3" t="s">
        <v>19</v>
      </c>
      <c r="P3" t="s">
        <v>16</v>
      </c>
    </row>
    <row r="4" spans="1:16" x14ac:dyDescent="0.25">
      <c r="A4" t="s">
        <v>0</v>
      </c>
      <c r="B4" s="1"/>
      <c r="D4" s="1"/>
      <c r="G4" t="s">
        <v>0</v>
      </c>
      <c r="H4" s="1">
        <v>1745</v>
      </c>
      <c r="I4">
        <v>431</v>
      </c>
      <c r="J4" s="1">
        <v>2176</v>
      </c>
      <c r="M4" t="s">
        <v>0</v>
      </c>
      <c r="N4">
        <v>76</v>
      </c>
      <c r="O4">
        <v>12</v>
      </c>
      <c r="P4">
        <v>88</v>
      </c>
    </row>
    <row r="5" spans="1:16" x14ac:dyDescent="0.25">
      <c r="A5" t="s">
        <v>1</v>
      </c>
      <c r="B5" s="1"/>
      <c r="D5" s="1"/>
      <c r="G5" t="s">
        <v>1</v>
      </c>
      <c r="H5" s="1">
        <v>3661</v>
      </c>
      <c r="I5">
        <v>593</v>
      </c>
      <c r="J5" s="1">
        <v>4254</v>
      </c>
      <c r="M5" t="s">
        <v>1</v>
      </c>
      <c r="N5">
        <v>232</v>
      </c>
      <c r="O5">
        <v>112</v>
      </c>
      <c r="P5">
        <v>344</v>
      </c>
    </row>
    <row r="6" spans="1:16" x14ac:dyDescent="0.25">
      <c r="A6" t="s">
        <v>2</v>
      </c>
      <c r="B6" s="1"/>
      <c r="C6" s="1"/>
      <c r="D6" s="1"/>
      <c r="G6" t="s">
        <v>2</v>
      </c>
      <c r="H6" s="1">
        <v>4650</v>
      </c>
      <c r="I6" s="1">
        <v>1232</v>
      </c>
      <c r="J6" s="1">
        <v>5882</v>
      </c>
      <c r="M6" t="s">
        <v>2</v>
      </c>
      <c r="N6">
        <v>557</v>
      </c>
      <c r="O6">
        <v>124</v>
      </c>
      <c r="P6">
        <v>681</v>
      </c>
    </row>
    <row r="7" spans="1:16" x14ac:dyDescent="0.25">
      <c r="A7" t="s">
        <v>3</v>
      </c>
      <c r="B7" s="1"/>
      <c r="C7" s="1"/>
      <c r="D7" s="1"/>
      <c r="G7" t="s">
        <v>3</v>
      </c>
      <c r="H7" s="1">
        <v>4222</v>
      </c>
      <c r="I7" s="1">
        <v>1429</v>
      </c>
      <c r="J7" s="1">
        <v>5651</v>
      </c>
      <c r="M7" t="s">
        <v>3</v>
      </c>
      <c r="N7" s="1">
        <v>1136</v>
      </c>
      <c r="O7">
        <v>243</v>
      </c>
      <c r="P7" s="1">
        <v>1379</v>
      </c>
    </row>
    <row r="8" spans="1:16" x14ac:dyDescent="0.25">
      <c r="A8" t="s">
        <v>4</v>
      </c>
      <c r="B8" s="1"/>
      <c r="C8" s="1"/>
      <c r="D8" s="1"/>
      <c r="G8" t="s">
        <v>4</v>
      </c>
      <c r="H8" s="1">
        <v>2763</v>
      </c>
      <c r="I8" s="1">
        <v>1469</v>
      </c>
      <c r="J8" s="1">
        <v>4232</v>
      </c>
      <c r="M8" t="s">
        <v>4</v>
      </c>
      <c r="N8" s="1">
        <v>1563</v>
      </c>
      <c r="O8">
        <v>402</v>
      </c>
      <c r="P8" s="1">
        <v>1965</v>
      </c>
    </row>
    <row r="9" spans="1:16" x14ac:dyDescent="0.25">
      <c r="A9" t="s">
        <v>5</v>
      </c>
      <c r="B9" s="1"/>
      <c r="C9" s="1"/>
      <c r="D9" s="1"/>
      <c r="G9" t="s">
        <v>5</v>
      </c>
      <c r="H9" s="1">
        <v>2181</v>
      </c>
      <c r="I9" s="1">
        <v>1135</v>
      </c>
      <c r="J9" s="1">
        <v>3316</v>
      </c>
      <c r="M9" t="s">
        <v>5</v>
      </c>
      <c r="N9" s="1">
        <v>2116</v>
      </c>
      <c r="O9">
        <v>516</v>
      </c>
      <c r="P9" s="1">
        <v>2632</v>
      </c>
    </row>
    <row r="10" spans="1:16" x14ac:dyDescent="0.25">
      <c r="A10" t="s">
        <v>6</v>
      </c>
      <c r="B10" s="1"/>
      <c r="C10" s="1"/>
      <c r="D10" s="1"/>
      <c r="G10" t="s">
        <v>6</v>
      </c>
      <c r="H10" s="1">
        <v>1517</v>
      </c>
      <c r="I10">
        <v>905</v>
      </c>
      <c r="J10" s="1">
        <v>2422</v>
      </c>
      <c r="M10" t="s">
        <v>6</v>
      </c>
      <c r="N10" s="1">
        <v>2759</v>
      </c>
      <c r="O10">
        <v>513</v>
      </c>
      <c r="P10" s="1">
        <v>3272</v>
      </c>
    </row>
    <row r="11" spans="1:16" x14ac:dyDescent="0.25">
      <c r="A11" t="s">
        <v>7</v>
      </c>
      <c r="B11" s="1"/>
      <c r="C11" s="1"/>
      <c r="D11" s="1"/>
      <c r="G11" t="s">
        <v>7</v>
      </c>
      <c r="H11">
        <v>938</v>
      </c>
      <c r="I11">
        <v>617</v>
      </c>
      <c r="J11" s="1">
        <v>1555</v>
      </c>
      <c r="M11" t="s">
        <v>7</v>
      </c>
      <c r="N11" s="1">
        <v>3242</v>
      </c>
      <c r="O11">
        <v>616</v>
      </c>
      <c r="P11" s="1">
        <v>3858</v>
      </c>
    </row>
    <row r="12" spans="1:16" x14ac:dyDescent="0.25">
      <c r="A12" t="s">
        <v>8</v>
      </c>
      <c r="B12" s="1"/>
      <c r="C12" s="1"/>
      <c r="D12" s="1"/>
      <c r="G12" t="s">
        <v>8</v>
      </c>
      <c r="H12">
        <v>644</v>
      </c>
      <c r="I12">
        <v>496</v>
      </c>
      <c r="J12" s="1">
        <v>1140</v>
      </c>
      <c r="M12" t="s">
        <v>8</v>
      </c>
      <c r="N12" s="1">
        <v>3117</v>
      </c>
      <c r="O12">
        <v>974</v>
      </c>
      <c r="P12" s="1">
        <v>4091</v>
      </c>
    </row>
    <row r="13" spans="1:16" x14ac:dyDescent="0.25">
      <c r="A13" t="s">
        <v>9</v>
      </c>
      <c r="B13" s="1"/>
      <c r="C13" s="1"/>
      <c r="D13" s="1"/>
      <c r="G13" t="s">
        <v>9</v>
      </c>
      <c r="H13">
        <v>328</v>
      </c>
      <c r="I13">
        <v>159</v>
      </c>
      <c r="J13">
        <v>487</v>
      </c>
      <c r="M13" t="s">
        <v>9</v>
      </c>
      <c r="N13" s="1">
        <v>2866</v>
      </c>
      <c r="O13">
        <v>887</v>
      </c>
      <c r="P13" s="1">
        <v>3753</v>
      </c>
    </row>
    <row r="14" spans="1:16" x14ac:dyDescent="0.25">
      <c r="A14" t="s">
        <v>10</v>
      </c>
      <c r="B14" s="1"/>
      <c r="C14" s="1"/>
      <c r="D14" s="1"/>
      <c r="G14" t="s">
        <v>10</v>
      </c>
      <c r="H14">
        <v>191</v>
      </c>
      <c r="I14">
        <v>190</v>
      </c>
      <c r="J14">
        <v>381</v>
      </c>
      <c r="M14" t="s">
        <v>10</v>
      </c>
      <c r="N14" s="1">
        <v>2406</v>
      </c>
      <c r="O14">
        <v>816</v>
      </c>
      <c r="P14" s="1">
        <v>3222</v>
      </c>
    </row>
    <row r="15" spans="1:16" x14ac:dyDescent="0.25">
      <c r="A15" t="s">
        <v>11</v>
      </c>
      <c r="B15" s="1"/>
      <c r="C15" s="1"/>
      <c r="D15" s="1"/>
      <c r="G15" t="s">
        <v>11</v>
      </c>
      <c r="H15">
        <v>128</v>
      </c>
      <c r="I15">
        <v>69</v>
      </c>
      <c r="J15">
        <v>197</v>
      </c>
      <c r="M15" t="s">
        <v>11</v>
      </c>
      <c r="N15" s="1">
        <v>1814</v>
      </c>
      <c r="O15">
        <v>716</v>
      </c>
      <c r="P15" s="1">
        <v>2530</v>
      </c>
    </row>
    <row r="16" spans="1:16" x14ac:dyDescent="0.25">
      <c r="A16" t="s">
        <v>12</v>
      </c>
      <c r="B16" s="1"/>
      <c r="C16" s="1"/>
      <c r="D16" s="1"/>
      <c r="G16" t="s">
        <v>12</v>
      </c>
      <c r="H16">
        <v>121</v>
      </c>
      <c r="I16">
        <v>44</v>
      </c>
      <c r="J16">
        <v>165</v>
      </c>
      <c r="M16" t="s">
        <v>12</v>
      </c>
      <c r="N16" s="1">
        <v>3130</v>
      </c>
      <c r="O16">
        <v>704</v>
      </c>
      <c r="P16" s="1">
        <v>3834</v>
      </c>
    </row>
    <row r="18" spans="1:24" x14ac:dyDescent="0.25">
      <c r="A18" t="s">
        <v>16</v>
      </c>
      <c r="B18" s="1"/>
      <c r="C18" s="1"/>
      <c r="D18" s="1"/>
      <c r="H18" s="1">
        <v>23089</v>
      </c>
      <c r="I18" s="1">
        <v>8769</v>
      </c>
      <c r="J18" s="1">
        <v>31858</v>
      </c>
      <c r="N18" s="1">
        <v>25014</v>
      </c>
      <c r="O18" s="1">
        <v>6635</v>
      </c>
      <c r="P18" s="1">
        <v>31649</v>
      </c>
    </row>
    <row r="20" spans="1:24" x14ac:dyDescent="0.25">
      <c r="J20" t="s">
        <v>144</v>
      </c>
      <c r="M20" s="1">
        <f>J18+P18</f>
        <v>63507</v>
      </c>
    </row>
    <row r="21" spans="1:24" x14ac:dyDescent="0.25">
      <c r="U21" s="1"/>
      <c r="X21" s="1"/>
    </row>
    <row r="22" spans="1:24" x14ac:dyDescent="0.25">
      <c r="B22" t="s">
        <v>79</v>
      </c>
      <c r="D22" s="1"/>
      <c r="G22" s="1" t="s">
        <v>109</v>
      </c>
      <c r="M22" s="1" t="s">
        <v>110</v>
      </c>
      <c r="U22" s="1"/>
      <c r="X22" s="1"/>
    </row>
    <row r="23" spans="1:24" x14ac:dyDescent="0.25">
      <c r="A23" t="s">
        <v>18</v>
      </c>
      <c r="B23" t="s">
        <v>14</v>
      </c>
      <c r="C23" t="s">
        <v>19</v>
      </c>
      <c r="D23" t="s">
        <v>16</v>
      </c>
      <c r="G23" t="s">
        <v>18</v>
      </c>
      <c r="H23" t="s">
        <v>14</v>
      </c>
      <c r="I23" t="s">
        <v>19</v>
      </c>
      <c r="J23" t="s">
        <v>16</v>
      </c>
      <c r="M23" t="s">
        <v>18</v>
      </c>
      <c r="N23" t="s">
        <v>14</v>
      </c>
      <c r="O23" t="s">
        <v>19</v>
      </c>
      <c r="P23" t="s">
        <v>16</v>
      </c>
      <c r="U23" s="1"/>
      <c r="X23" s="1"/>
    </row>
    <row r="24" spans="1:24" x14ac:dyDescent="0.25">
      <c r="A24" t="s">
        <v>0</v>
      </c>
      <c r="D24" s="1"/>
      <c r="G24" t="s">
        <v>0</v>
      </c>
      <c r="H24">
        <v>424</v>
      </c>
      <c r="I24">
        <v>76</v>
      </c>
      <c r="J24">
        <v>500</v>
      </c>
      <c r="M24" t="s">
        <v>0</v>
      </c>
      <c r="N24">
        <v>16</v>
      </c>
      <c r="O24">
        <v>4</v>
      </c>
      <c r="P24">
        <v>20</v>
      </c>
      <c r="U24" s="1"/>
      <c r="X24" s="1"/>
    </row>
    <row r="25" spans="1:24" x14ac:dyDescent="0.25">
      <c r="A25" t="s">
        <v>1</v>
      </c>
      <c r="D25" s="1"/>
      <c r="G25" t="s">
        <v>1</v>
      </c>
      <c r="H25">
        <v>755</v>
      </c>
      <c r="I25">
        <v>124</v>
      </c>
      <c r="J25">
        <v>879</v>
      </c>
      <c r="M25" t="s">
        <v>1</v>
      </c>
      <c r="N25">
        <v>43</v>
      </c>
      <c r="O25">
        <v>17</v>
      </c>
      <c r="P25">
        <v>60</v>
      </c>
      <c r="U25" s="1"/>
      <c r="X25" s="1"/>
    </row>
    <row r="26" spans="1:24" x14ac:dyDescent="0.25">
      <c r="A26" t="s">
        <v>2</v>
      </c>
      <c r="D26" s="1"/>
      <c r="G26" t="s">
        <v>2</v>
      </c>
      <c r="H26">
        <v>840</v>
      </c>
      <c r="I26">
        <v>238</v>
      </c>
      <c r="J26" s="1">
        <v>1078</v>
      </c>
      <c r="M26" t="s">
        <v>2</v>
      </c>
      <c r="N26">
        <v>93</v>
      </c>
      <c r="O26">
        <v>19</v>
      </c>
      <c r="P26">
        <v>112</v>
      </c>
      <c r="U26" s="1"/>
      <c r="X26" s="1"/>
    </row>
    <row r="27" spans="1:24" x14ac:dyDescent="0.25">
      <c r="A27" t="s">
        <v>3</v>
      </c>
      <c r="D27" s="1"/>
      <c r="G27" t="s">
        <v>3</v>
      </c>
      <c r="H27">
        <v>727</v>
      </c>
      <c r="I27">
        <v>276</v>
      </c>
      <c r="J27" s="1">
        <v>1003</v>
      </c>
      <c r="M27" t="s">
        <v>3</v>
      </c>
      <c r="N27">
        <v>169</v>
      </c>
      <c r="O27">
        <v>36</v>
      </c>
      <c r="P27">
        <v>205</v>
      </c>
      <c r="U27" s="1"/>
      <c r="X27" s="1"/>
    </row>
    <row r="28" spans="1:24" x14ac:dyDescent="0.25">
      <c r="A28" t="s">
        <v>4</v>
      </c>
      <c r="D28" s="1"/>
      <c r="G28" t="s">
        <v>4</v>
      </c>
      <c r="H28">
        <v>454</v>
      </c>
      <c r="I28">
        <v>265</v>
      </c>
      <c r="J28">
        <v>719</v>
      </c>
      <c r="M28" t="s">
        <v>4</v>
      </c>
      <c r="N28">
        <v>229</v>
      </c>
      <c r="O28">
        <v>62</v>
      </c>
      <c r="P28">
        <v>291</v>
      </c>
      <c r="U28" s="1"/>
      <c r="X28" s="1"/>
    </row>
    <row r="29" spans="1:24" x14ac:dyDescent="0.25">
      <c r="A29" t="s">
        <v>5</v>
      </c>
      <c r="D29" s="1"/>
      <c r="G29" t="s">
        <v>5</v>
      </c>
      <c r="H29">
        <v>376</v>
      </c>
      <c r="I29">
        <v>204</v>
      </c>
      <c r="J29">
        <v>580</v>
      </c>
      <c r="M29" t="s">
        <v>5</v>
      </c>
      <c r="N29">
        <v>349</v>
      </c>
      <c r="O29">
        <v>73</v>
      </c>
      <c r="P29">
        <v>422</v>
      </c>
      <c r="U29" s="1"/>
      <c r="X29" s="1"/>
    </row>
    <row r="30" spans="1:24" x14ac:dyDescent="0.25">
      <c r="A30" t="s">
        <v>6</v>
      </c>
      <c r="D30" s="1"/>
      <c r="G30" t="s">
        <v>6</v>
      </c>
      <c r="H30">
        <v>260</v>
      </c>
      <c r="I30">
        <v>165</v>
      </c>
      <c r="J30">
        <v>425</v>
      </c>
      <c r="M30" t="s">
        <v>6</v>
      </c>
      <c r="N30">
        <v>374</v>
      </c>
      <c r="O30">
        <v>82</v>
      </c>
      <c r="P30">
        <v>456</v>
      </c>
      <c r="U30" s="1"/>
      <c r="X30" s="1"/>
    </row>
    <row r="31" spans="1:24" x14ac:dyDescent="0.25">
      <c r="A31" t="s">
        <v>7</v>
      </c>
      <c r="D31" s="1"/>
      <c r="G31" t="s">
        <v>7</v>
      </c>
      <c r="H31">
        <v>161</v>
      </c>
      <c r="I31">
        <v>96</v>
      </c>
      <c r="J31">
        <v>257</v>
      </c>
      <c r="M31" t="s">
        <v>7</v>
      </c>
      <c r="N31">
        <v>432</v>
      </c>
      <c r="O31">
        <v>90</v>
      </c>
      <c r="P31">
        <v>522</v>
      </c>
    </row>
    <row r="32" spans="1:24" x14ac:dyDescent="0.25">
      <c r="A32" t="s">
        <v>8</v>
      </c>
      <c r="D32" s="1"/>
      <c r="G32" t="s">
        <v>8</v>
      </c>
      <c r="H32">
        <v>104</v>
      </c>
      <c r="I32">
        <v>90</v>
      </c>
      <c r="J32">
        <v>194</v>
      </c>
      <c r="M32" t="s">
        <v>8</v>
      </c>
      <c r="N32">
        <v>436</v>
      </c>
      <c r="O32">
        <v>146</v>
      </c>
      <c r="P32">
        <v>582</v>
      </c>
    </row>
    <row r="33" spans="1:16" x14ac:dyDescent="0.25">
      <c r="A33" t="s">
        <v>9</v>
      </c>
      <c r="D33" s="1"/>
      <c r="G33" t="s">
        <v>9</v>
      </c>
      <c r="H33">
        <v>55</v>
      </c>
      <c r="I33">
        <v>32</v>
      </c>
      <c r="J33">
        <v>87</v>
      </c>
      <c r="M33" t="s">
        <v>9</v>
      </c>
      <c r="N33">
        <v>373</v>
      </c>
      <c r="O33">
        <v>127</v>
      </c>
      <c r="P33">
        <v>500</v>
      </c>
    </row>
    <row r="34" spans="1:16" x14ac:dyDescent="0.25">
      <c r="A34" t="s">
        <v>10</v>
      </c>
      <c r="D34" s="1"/>
      <c r="E34" s="1"/>
      <c r="G34" t="s">
        <v>10</v>
      </c>
      <c r="H34">
        <v>34</v>
      </c>
      <c r="I34">
        <v>39</v>
      </c>
      <c r="J34">
        <v>73</v>
      </c>
      <c r="M34" t="s">
        <v>10</v>
      </c>
      <c r="N34">
        <v>339</v>
      </c>
      <c r="O34">
        <v>117</v>
      </c>
      <c r="P34">
        <v>456</v>
      </c>
    </row>
    <row r="35" spans="1:16" x14ac:dyDescent="0.25">
      <c r="A35" t="s">
        <v>11</v>
      </c>
      <c r="G35" t="s">
        <v>11</v>
      </c>
      <c r="H35">
        <v>23</v>
      </c>
      <c r="I35">
        <v>18</v>
      </c>
      <c r="J35">
        <v>41</v>
      </c>
      <c r="M35" t="s">
        <v>11</v>
      </c>
      <c r="N35">
        <v>238</v>
      </c>
      <c r="O35">
        <v>89</v>
      </c>
      <c r="P35">
        <v>327</v>
      </c>
    </row>
    <row r="36" spans="1:16" x14ac:dyDescent="0.25">
      <c r="A36" t="s">
        <v>12</v>
      </c>
      <c r="G36" t="s">
        <v>12</v>
      </c>
      <c r="H36">
        <v>27</v>
      </c>
      <c r="I36">
        <v>10</v>
      </c>
      <c r="J36">
        <v>37</v>
      </c>
      <c r="M36" t="s">
        <v>12</v>
      </c>
      <c r="N36">
        <v>435</v>
      </c>
      <c r="O36">
        <v>99</v>
      </c>
      <c r="P36">
        <v>534</v>
      </c>
    </row>
    <row r="38" spans="1:16" x14ac:dyDescent="0.25">
      <c r="A38" t="s">
        <v>16</v>
      </c>
      <c r="G38" t="s">
        <v>16</v>
      </c>
      <c r="H38" s="1">
        <v>4240</v>
      </c>
      <c r="I38" s="1">
        <v>1633</v>
      </c>
      <c r="J38" s="1">
        <v>5873</v>
      </c>
      <c r="M38" t="s">
        <v>16</v>
      </c>
      <c r="N38" s="1">
        <v>3526</v>
      </c>
      <c r="O38">
        <v>961</v>
      </c>
      <c r="P38" s="1">
        <v>4487</v>
      </c>
    </row>
    <row r="41" spans="1:16" x14ac:dyDescent="0.25">
      <c r="G41" s="1" t="s">
        <v>111</v>
      </c>
      <c r="M41" s="1" t="s">
        <v>112</v>
      </c>
    </row>
    <row r="42" spans="1:16" x14ac:dyDescent="0.25">
      <c r="G42" t="s">
        <v>18</v>
      </c>
      <c r="H42" t="s">
        <v>14</v>
      </c>
      <c r="I42" t="s">
        <v>19</v>
      </c>
      <c r="J42" t="s">
        <v>16</v>
      </c>
      <c r="M42" t="s">
        <v>18</v>
      </c>
      <c r="N42" t="s">
        <v>14</v>
      </c>
      <c r="O42" t="s">
        <v>19</v>
      </c>
      <c r="P42" t="s">
        <v>16</v>
      </c>
    </row>
    <row r="43" spans="1:16" x14ac:dyDescent="0.25">
      <c r="G43" t="s">
        <v>0</v>
      </c>
      <c r="H43" s="2">
        <f>(H4/H24)</f>
        <v>4.1155660377358494</v>
      </c>
      <c r="I43" s="2">
        <f>(I4/I24)</f>
        <v>5.6710526315789478</v>
      </c>
      <c r="J43" s="2">
        <f>(J4/J24)</f>
        <v>4.3520000000000003</v>
      </c>
      <c r="M43" t="s">
        <v>0</v>
      </c>
      <c r="N43" s="2">
        <f>(N4/N24)</f>
        <v>4.75</v>
      </c>
      <c r="O43" s="2">
        <f>(O4/O24)</f>
        <v>3</v>
      </c>
      <c r="P43" s="2">
        <f>(P4/P24)</f>
        <v>4.4000000000000004</v>
      </c>
    </row>
    <row r="44" spans="1:16" x14ac:dyDescent="0.25">
      <c r="G44" t="s">
        <v>1</v>
      </c>
      <c r="H44" s="2">
        <f t="shared" ref="H44:J57" si="0">(H5/H25)</f>
        <v>4.8490066225165567</v>
      </c>
      <c r="I44" s="2">
        <f t="shared" si="0"/>
        <v>4.782258064516129</v>
      </c>
      <c r="J44" s="2">
        <f t="shared" si="0"/>
        <v>4.8395904436860064</v>
      </c>
      <c r="M44" t="s">
        <v>1</v>
      </c>
      <c r="N44" s="2">
        <f t="shared" ref="N44:P57" si="1">(N5/N25)</f>
        <v>5.3953488372093021</v>
      </c>
      <c r="O44" s="2">
        <f t="shared" si="1"/>
        <v>6.5882352941176467</v>
      </c>
      <c r="P44" s="2">
        <f t="shared" si="1"/>
        <v>5.7333333333333334</v>
      </c>
    </row>
    <row r="45" spans="1:16" x14ac:dyDescent="0.25">
      <c r="G45" t="s">
        <v>2</v>
      </c>
      <c r="H45" s="2">
        <f t="shared" si="0"/>
        <v>5.5357142857142856</v>
      </c>
      <c r="I45" s="2">
        <f t="shared" si="0"/>
        <v>5.1764705882352944</v>
      </c>
      <c r="J45" s="2">
        <f t="shared" si="0"/>
        <v>5.4564007421150276</v>
      </c>
      <c r="M45" t="s">
        <v>2</v>
      </c>
      <c r="N45" s="2">
        <f t="shared" si="1"/>
        <v>5.989247311827957</v>
      </c>
      <c r="O45" s="2">
        <f t="shared" si="1"/>
        <v>6.5263157894736841</v>
      </c>
      <c r="P45" s="2">
        <f t="shared" si="1"/>
        <v>6.0803571428571432</v>
      </c>
    </row>
    <row r="46" spans="1:16" x14ac:dyDescent="0.25">
      <c r="G46" t="s">
        <v>3</v>
      </c>
      <c r="H46" s="2">
        <f t="shared" si="0"/>
        <v>5.8074277854195326</v>
      </c>
      <c r="I46" s="2">
        <f t="shared" si="0"/>
        <v>5.1775362318840576</v>
      </c>
      <c r="J46" s="2">
        <f t="shared" si="0"/>
        <v>5.6340977068793618</v>
      </c>
      <c r="M46" t="s">
        <v>3</v>
      </c>
      <c r="N46" s="2">
        <f t="shared" si="1"/>
        <v>6.72189349112426</v>
      </c>
      <c r="O46" s="2">
        <f t="shared" si="1"/>
        <v>6.75</v>
      </c>
      <c r="P46" s="2">
        <f t="shared" si="1"/>
        <v>6.7268292682926827</v>
      </c>
    </row>
    <row r="47" spans="1:16" x14ac:dyDescent="0.25">
      <c r="G47" t="s">
        <v>4</v>
      </c>
      <c r="H47" s="2">
        <f t="shared" si="0"/>
        <v>6.0859030837004404</v>
      </c>
      <c r="I47" s="2">
        <f t="shared" si="0"/>
        <v>5.5433962264150942</v>
      </c>
      <c r="J47" s="2">
        <f t="shared" si="0"/>
        <v>5.8859527121001394</v>
      </c>
      <c r="M47" t="s">
        <v>4</v>
      </c>
      <c r="N47" s="2">
        <f t="shared" si="1"/>
        <v>6.8253275109170302</v>
      </c>
      <c r="O47" s="2">
        <f t="shared" si="1"/>
        <v>6.4838709677419351</v>
      </c>
      <c r="P47" s="2">
        <f t="shared" si="1"/>
        <v>6.7525773195876289</v>
      </c>
    </row>
    <row r="48" spans="1:16" x14ac:dyDescent="0.25">
      <c r="G48" t="s">
        <v>5</v>
      </c>
      <c r="H48" s="2">
        <f t="shared" si="0"/>
        <v>5.8005319148936172</v>
      </c>
      <c r="I48" s="2">
        <f t="shared" si="0"/>
        <v>5.5637254901960782</v>
      </c>
      <c r="J48" s="2">
        <f t="shared" si="0"/>
        <v>5.7172413793103445</v>
      </c>
      <c r="M48" t="s">
        <v>5</v>
      </c>
      <c r="N48" s="2">
        <f t="shared" si="1"/>
        <v>6.0630372492836679</v>
      </c>
      <c r="O48" s="2">
        <f t="shared" si="1"/>
        <v>7.0684931506849313</v>
      </c>
      <c r="P48" s="2">
        <f t="shared" si="1"/>
        <v>6.2369668246445498</v>
      </c>
    </row>
    <row r="49" spans="7:16" x14ac:dyDescent="0.25">
      <c r="G49" t="s">
        <v>6</v>
      </c>
      <c r="H49" s="2">
        <f t="shared" si="0"/>
        <v>5.8346153846153843</v>
      </c>
      <c r="I49" s="2">
        <f t="shared" si="0"/>
        <v>5.4848484848484844</v>
      </c>
      <c r="J49" s="2">
        <f t="shared" si="0"/>
        <v>5.6988235294117651</v>
      </c>
      <c r="M49" t="s">
        <v>6</v>
      </c>
      <c r="N49" s="2">
        <f t="shared" si="1"/>
        <v>7.3770053475935828</v>
      </c>
      <c r="O49" s="2">
        <f t="shared" si="1"/>
        <v>6.2560975609756095</v>
      </c>
      <c r="P49" s="2">
        <f t="shared" si="1"/>
        <v>7.1754385964912277</v>
      </c>
    </row>
    <row r="50" spans="7:16" x14ac:dyDescent="0.25">
      <c r="G50" t="s">
        <v>7</v>
      </c>
      <c r="H50" s="2">
        <f t="shared" si="0"/>
        <v>5.8260869565217392</v>
      </c>
      <c r="I50" s="2">
        <f t="shared" si="0"/>
        <v>6.427083333333333</v>
      </c>
      <c r="J50" s="2">
        <f t="shared" si="0"/>
        <v>6.0505836575875485</v>
      </c>
      <c r="M50" t="s">
        <v>7</v>
      </c>
      <c r="N50" s="2">
        <f t="shared" si="1"/>
        <v>7.5046296296296298</v>
      </c>
      <c r="O50" s="2">
        <f t="shared" si="1"/>
        <v>6.8444444444444441</v>
      </c>
      <c r="P50" s="2">
        <f t="shared" si="1"/>
        <v>7.3908045977011492</v>
      </c>
    </row>
    <row r="51" spans="7:16" x14ac:dyDescent="0.25">
      <c r="G51" t="s">
        <v>8</v>
      </c>
      <c r="H51" s="2">
        <f t="shared" si="0"/>
        <v>6.1923076923076925</v>
      </c>
      <c r="I51" s="2">
        <f t="shared" si="0"/>
        <v>5.5111111111111111</v>
      </c>
      <c r="J51" s="2">
        <f t="shared" si="0"/>
        <v>5.8762886597938149</v>
      </c>
      <c r="M51" t="s">
        <v>8</v>
      </c>
      <c r="N51" s="2">
        <f t="shared" si="1"/>
        <v>7.1490825688073398</v>
      </c>
      <c r="O51" s="2">
        <f t="shared" si="1"/>
        <v>6.6712328767123283</v>
      </c>
      <c r="P51" s="2">
        <f t="shared" si="1"/>
        <v>7.029209621993127</v>
      </c>
    </row>
    <row r="52" spans="7:16" x14ac:dyDescent="0.25">
      <c r="G52" t="s">
        <v>9</v>
      </c>
      <c r="H52" s="2">
        <f t="shared" si="0"/>
        <v>5.9636363636363638</v>
      </c>
      <c r="I52" s="2">
        <f t="shared" si="0"/>
        <v>4.96875</v>
      </c>
      <c r="J52" s="2">
        <f t="shared" si="0"/>
        <v>5.5977011494252871</v>
      </c>
      <c r="M52" t="s">
        <v>9</v>
      </c>
      <c r="N52" s="2">
        <f t="shared" si="1"/>
        <v>7.6836461126005364</v>
      </c>
      <c r="O52" s="2">
        <f t="shared" si="1"/>
        <v>6.984251968503937</v>
      </c>
      <c r="P52" s="2">
        <f t="shared" si="1"/>
        <v>7.5060000000000002</v>
      </c>
    </row>
    <row r="53" spans="7:16" x14ac:dyDescent="0.25">
      <c r="G53" t="s">
        <v>10</v>
      </c>
      <c r="H53" s="2">
        <f t="shared" si="0"/>
        <v>5.617647058823529</v>
      </c>
      <c r="I53" s="2">
        <f t="shared" si="0"/>
        <v>4.8717948717948714</v>
      </c>
      <c r="J53" s="2">
        <f t="shared" si="0"/>
        <v>5.2191780821917808</v>
      </c>
      <c r="M53" t="s">
        <v>10</v>
      </c>
      <c r="N53" s="2">
        <f t="shared" si="1"/>
        <v>7.0973451327433628</v>
      </c>
      <c r="O53" s="2">
        <f t="shared" si="1"/>
        <v>6.9743589743589745</v>
      </c>
      <c r="P53" s="2">
        <f t="shared" si="1"/>
        <v>7.0657894736842106</v>
      </c>
    </row>
    <row r="54" spans="7:16" x14ac:dyDescent="0.25">
      <c r="G54" t="s">
        <v>11</v>
      </c>
      <c r="H54" s="2">
        <f t="shared" si="0"/>
        <v>5.5652173913043477</v>
      </c>
      <c r="I54" s="2">
        <f t="shared" si="0"/>
        <v>3.8333333333333335</v>
      </c>
      <c r="J54" s="2">
        <f t="shared" si="0"/>
        <v>4.8048780487804876</v>
      </c>
      <c r="M54" t="s">
        <v>11</v>
      </c>
      <c r="N54" s="2">
        <f t="shared" si="1"/>
        <v>7.6218487394957979</v>
      </c>
      <c r="O54" s="2">
        <f t="shared" si="1"/>
        <v>8.0449438202247183</v>
      </c>
      <c r="P54" s="2">
        <f t="shared" si="1"/>
        <v>7.7370030581039755</v>
      </c>
    </row>
    <row r="55" spans="7:16" x14ac:dyDescent="0.25">
      <c r="G55" t="s">
        <v>12</v>
      </c>
      <c r="H55" s="2">
        <f t="shared" si="0"/>
        <v>4.4814814814814818</v>
      </c>
      <c r="I55" s="2">
        <f t="shared" si="0"/>
        <v>4.4000000000000004</v>
      </c>
      <c r="J55" s="2">
        <f t="shared" si="0"/>
        <v>4.4594594594594597</v>
      </c>
      <c r="M55" t="s">
        <v>12</v>
      </c>
      <c r="N55" s="2">
        <f t="shared" si="1"/>
        <v>7.195402298850575</v>
      </c>
      <c r="O55" s="2">
        <f t="shared" si="1"/>
        <v>7.1111111111111107</v>
      </c>
      <c r="P55" s="2">
        <f t="shared" si="1"/>
        <v>7.1797752808988768</v>
      </c>
    </row>
    <row r="56" spans="7:16" x14ac:dyDescent="0.25">
      <c r="H56" s="2"/>
      <c r="I56" s="2"/>
      <c r="J56" s="2"/>
      <c r="N56" s="2"/>
      <c r="O56" s="2"/>
      <c r="P56" s="2"/>
    </row>
    <row r="57" spans="7:16" x14ac:dyDescent="0.25">
      <c r="G57" t="s">
        <v>16</v>
      </c>
      <c r="H57" s="2">
        <f t="shared" si="0"/>
        <v>5.4455188679245285</v>
      </c>
      <c r="I57" s="2">
        <f t="shared" ref="I57" si="2">(I18/I38)</f>
        <v>5.3698714023270053</v>
      </c>
      <c r="J57" s="2">
        <f t="shared" ref="J57" si="3">(J18/J38)</f>
        <v>5.4244849310403538</v>
      </c>
      <c r="M57" t="s">
        <v>16</v>
      </c>
      <c r="N57" s="2">
        <f t="shared" si="1"/>
        <v>7.0941576857629043</v>
      </c>
      <c r="O57" s="2">
        <f t="shared" ref="O57" si="4">(O18/O38)</f>
        <v>6.9042663891779394</v>
      </c>
      <c r="P57" s="2">
        <f t="shared" ref="P57" si="5">(P18/P38)</f>
        <v>7.053487853799866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33"/>
  <sheetViews>
    <sheetView topLeftCell="K1" workbookViewId="0">
      <selection activeCell="Y5" sqref="Y5:Y17"/>
    </sheetView>
  </sheetViews>
  <sheetFormatPr defaultRowHeight="15" x14ac:dyDescent="0.25"/>
  <sheetData>
    <row r="2" spans="2:26" x14ac:dyDescent="0.25">
      <c r="B2" t="s">
        <v>38</v>
      </c>
      <c r="H2" t="s">
        <v>41</v>
      </c>
      <c r="M2" t="s">
        <v>62</v>
      </c>
      <c r="R2" t="s">
        <v>42</v>
      </c>
      <c r="W2" t="s">
        <v>126</v>
      </c>
    </row>
    <row r="4" spans="2:26" x14ac:dyDescent="0.25">
      <c r="B4" t="s">
        <v>39</v>
      </c>
      <c r="C4" t="s">
        <v>14</v>
      </c>
      <c r="D4" t="s">
        <v>15</v>
      </c>
      <c r="E4" t="s">
        <v>16</v>
      </c>
      <c r="H4" t="s">
        <v>39</v>
      </c>
      <c r="I4" t="s">
        <v>14</v>
      </c>
      <c r="J4" t="s">
        <v>15</v>
      </c>
      <c r="K4" t="s">
        <v>16</v>
      </c>
      <c r="M4" t="s">
        <v>14</v>
      </c>
      <c r="N4" t="s">
        <v>15</v>
      </c>
      <c r="R4" t="s">
        <v>39</v>
      </c>
      <c r="S4" t="s">
        <v>14</v>
      </c>
      <c r="T4" t="s">
        <v>15</v>
      </c>
      <c r="U4" t="s">
        <v>16</v>
      </c>
      <c r="W4" t="s">
        <v>39</v>
      </c>
      <c r="X4" t="s">
        <v>14</v>
      </c>
      <c r="Y4" t="s">
        <v>15</v>
      </c>
      <c r="Z4" t="s">
        <v>16</v>
      </c>
    </row>
    <row r="5" spans="2:26" x14ac:dyDescent="0.25">
      <c r="B5" t="s">
        <v>22</v>
      </c>
      <c r="C5">
        <v>23</v>
      </c>
      <c r="D5">
        <v>6</v>
      </c>
      <c r="E5">
        <f>(C5+D5)</f>
        <v>29</v>
      </c>
      <c r="H5" t="s">
        <v>22</v>
      </c>
      <c r="I5">
        <v>11</v>
      </c>
      <c r="J5">
        <v>2</v>
      </c>
      <c r="K5">
        <f>(I5+J5)</f>
        <v>13</v>
      </c>
      <c r="M5" s="2">
        <f>(I5/C5)</f>
        <v>0.47826086956521741</v>
      </c>
      <c r="N5" s="2">
        <f>(J5/D5)</f>
        <v>0.33333333333333331</v>
      </c>
      <c r="R5" t="s">
        <v>22</v>
      </c>
      <c r="S5">
        <v>5</v>
      </c>
      <c r="T5">
        <v>1</v>
      </c>
      <c r="U5">
        <f>(S5+T5)</f>
        <v>6</v>
      </c>
      <c r="W5" t="s">
        <v>22</v>
      </c>
      <c r="X5" s="12">
        <f t="shared" ref="X5:X17" si="0">(S5/C5)</f>
        <v>0.21739130434782608</v>
      </c>
      <c r="Y5" s="12">
        <f t="shared" ref="Y5:Y17" si="1">(T5/D5)</f>
        <v>0.16666666666666666</v>
      </c>
    </row>
    <row r="6" spans="2:26" x14ac:dyDescent="0.25">
      <c r="B6" t="s">
        <v>1</v>
      </c>
      <c r="C6">
        <v>33</v>
      </c>
      <c r="D6">
        <v>13</v>
      </c>
      <c r="E6">
        <f t="shared" ref="E6:E18" si="2">(C6+D6)</f>
        <v>46</v>
      </c>
      <c r="H6" t="s">
        <v>1</v>
      </c>
      <c r="I6">
        <v>13</v>
      </c>
      <c r="J6">
        <v>2</v>
      </c>
      <c r="K6">
        <f t="shared" ref="K6:K18" si="3">(I6+J6)</f>
        <v>15</v>
      </c>
      <c r="M6" s="2">
        <f t="shared" ref="M6:M17" si="4">(I6/C6)</f>
        <v>0.39393939393939392</v>
      </c>
      <c r="N6" s="2">
        <f t="shared" ref="N6:N17" si="5">(J6/D6)</f>
        <v>0.15384615384615385</v>
      </c>
      <c r="R6" t="s">
        <v>1</v>
      </c>
      <c r="S6">
        <v>6</v>
      </c>
      <c r="T6">
        <v>2</v>
      </c>
      <c r="U6">
        <f t="shared" ref="U6:U18" si="6">(S6+T6)</f>
        <v>8</v>
      </c>
      <c r="W6" t="s">
        <v>1</v>
      </c>
      <c r="X6" s="12">
        <f t="shared" si="0"/>
        <v>0.18181818181818182</v>
      </c>
      <c r="Y6" s="12">
        <f t="shared" si="1"/>
        <v>0.15384615384615385</v>
      </c>
    </row>
    <row r="7" spans="2:26" x14ac:dyDescent="0.25">
      <c r="B7" t="s">
        <v>2</v>
      </c>
      <c r="C7">
        <v>43</v>
      </c>
      <c r="D7">
        <v>12</v>
      </c>
      <c r="E7">
        <f t="shared" si="2"/>
        <v>55</v>
      </c>
      <c r="H7" t="s">
        <v>2</v>
      </c>
      <c r="I7">
        <v>18</v>
      </c>
      <c r="J7">
        <v>2</v>
      </c>
      <c r="K7">
        <f t="shared" si="3"/>
        <v>20</v>
      </c>
      <c r="M7" s="2">
        <f t="shared" si="4"/>
        <v>0.41860465116279072</v>
      </c>
      <c r="N7" s="2">
        <f t="shared" si="5"/>
        <v>0.16666666666666666</v>
      </c>
      <c r="R7" t="s">
        <v>2</v>
      </c>
      <c r="S7">
        <v>10</v>
      </c>
      <c r="T7">
        <v>2</v>
      </c>
      <c r="U7">
        <f t="shared" si="6"/>
        <v>12</v>
      </c>
      <c r="W7" t="s">
        <v>2</v>
      </c>
      <c r="X7" s="12">
        <f t="shared" si="0"/>
        <v>0.23255813953488372</v>
      </c>
      <c r="Y7" s="12">
        <f t="shared" si="1"/>
        <v>0.16666666666666666</v>
      </c>
    </row>
    <row r="8" spans="2:26" x14ac:dyDescent="0.25">
      <c r="B8" t="s">
        <v>3</v>
      </c>
      <c r="C8">
        <v>60</v>
      </c>
      <c r="D8">
        <v>15</v>
      </c>
      <c r="E8">
        <f t="shared" si="2"/>
        <v>75</v>
      </c>
      <c r="H8" t="s">
        <v>3</v>
      </c>
      <c r="I8">
        <v>28</v>
      </c>
      <c r="J8">
        <v>5</v>
      </c>
      <c r="K8">
        <f t="shared" si="3"/>
        <v>33</v>
      </c>
      <c r="M8" s="2">
        <f t="shared" si="4"/>
        <v>0.46666666666666667</v>
      </c>
      <c r="N8" s="2">
        <f t="shared" si="5"/>
        <v>0.33333333333333331</v>
      </c>
      <c r="R8" t="s">
        <v>3</v>
      </c>
      <c r="S8">
        <v>17</v>
      </c>
      <c r="T8">
        <v>4</v>
      </c>
      <c r="U8">
        <f t="shared" si="6"/>
        <v>21</v>
      </c>
      <c r="W8" t="s">
        <v>3</v>
      </c>
      <c r="X8" s="12">
        <f t="shared" si="0"/>
        <v>0.28333333333333333</v>
      </c>
      <c r="Y8" s="12">
        <f t="shared" si="1"/>
        <v>0.26666666666666666</v>
      </c>
    </row>
    <row r="9" spans="2:26" x14ac:dyDescent="0.25">
      <c r="B9" t="s">
        <v>4</v>
      </c>
      <c r="C9">
        <v>58</v>
      </c>
      <c r="D9">
        <v>22</v>
      </c>
      <c r="E9">
        <f t="shared" si="2"/>
        <v>80</v>
      </c>
      <c r="H9" t="s">
        <v>4</v>
      </c>
      <c r="I9">
        <v>32</v>
      </c>
      <c r="J9">
        <v>9</v>
      </c>
      <c r="K9">
        <f t="shared" si="3"/>
        <v>41</v>
      </c>
      <c r="M9" s="2">
        <f t="shared" si="4"/>
        <v>0.55172413793103448</v>
      </c>
      <c r="N9" s="2">
        <f t="shared" si="5"/>
        <v>0.40909090909090912</v>
      </c>
      <c r="R9" t="s">
        <v>4</v>
      </c>
      <c r="S9">
        <v>25</v>
      </c>
      <c r="T9">
        <v>6</v>
      </c>
      <c r="U9">
        <f t="shared" si="6"/>
        <v>31</v>
      </c>
      <c r="W9" t="s">
        <v>4</v>
      </c>
      <c r="X9" s="12">
        <f t="shared" si="0"/>
        <v>0.43103448275862066</v>
      </c>
      <c r="Y9" s="12">
        <f t="shared" si="1"/>
        <v>0.27272727272727271</v>
      </c>
    </row>
    <row r="10" spans="2:26" x14ac:dyDescent="0.25">
      <c r="B10" t="s">
        <v>5</v>
      </c>
      <c r="C10">
        <v>90</v>
      </c>
      <c r="D10">
        <v>24</v>
      </c>
      <c r="E10">
        <f t="shared" si="2"/>
        <v>114</v>
      </c>
      <c r="H10" t="s">
        <v>5</v>
      </c>
      <c r="I10">
        <v>51</v>
      </c>
      <c r="J10">
        <v>13</v>
      </c>
      <c r="K10">
        <f t="shared" si="3"/>
        <v>64</v>
      </c>
      <c r="M10" s="2">
        <f t="shared" si="4"/>
        <v>0.56666666666666665</v>
      </c>
      <c r="N10" s="2">
        <f t="shared" si="5"/>
        <v>0.54166666666666663</v>
      </c>
      <c r="R10" t="s">
        <v>5</v>
      </c>
      <c r="S10">
        <v>43</v>
      </c>
      <c r="T10">
        <v>9</v>
      </c>
      <c r="U10">
        <f t="shared" si="6"/>
        <v>52</v>
      </c>
      <c r="W10" t="s">
        <v>5</v>
      </c>
      <c r="X10" s="12">
        <f t="shared" si="0"/>
        <v>0.4777777777777778</v>
      </c>
      <c r="Y10" s="12">
        <f t="shared" si="1"/>
        <v>0.375</v>
      </c>
    </row>
    <row r="11" spans="2:26" x14ac:dyDescent="0.25">
      <c r="B11" t="s">
        <v>6</v>
      </c>
      <c r="C11">
        <v>65</v>
      </c>
      <c r="D11">
        <v>18</v>
      </c>
      <c r="E11">
        <f t="shared" si="2"/>
        <v>83</v>
      </c>
      <c r="H11" t="s">
        <v>6</v>
      </c>
      <c r="I11">
        <v>31</v>
      </c>
      <c r="J11">
        <v>9</v>
      </c>
      <c r="K11">
        <f t="shared" si="3"/>
        <v>40</v>
      </c>
      <c r="M11" s="2">
        <f t="shared" si="4"/>
        <v>0.47692307692307695</v>
      </c>
      <c r="N11" s="2">
        <f t="shared" si="5"/>
        <v>0.5</v>
      </c>
      <c r="R11" t="s">
        <v>6</v>
      </c>
      <c r="S11">
        <v>23</v>
      </c>
      <c r="T11">
        <v>8</v>
      </c>
      <c r="U11">
        <f t="shared" si="6"/>
        <v>31</v>
      </c>
      <c r="W11" t="s">
        <v>6</v>
      </c>
      <c r="X11" s="12">
        <f t="shared" si="0"/>
        <v>0.35384615384615387</v>
      </c>
      <c r="Y11" s="12">
        <f t="shared" si="1"/>
        <v>0.44444444444444442</v>
      </c>
    </row>
    <row r="12" spans="2:26" x14ac:dyDescent="0.25">
      <c r="B12" t="s">
        <v>7</v>
      </c>
      <c r="C12">
        <v>48</v>
      </c>
      <c r="D12">
        <v>17</v>
      </c>
      <c r="E12">
        <f t="shared" si="2"/>
        <v>65</v>
      </c>
      <c r="H12" t="s">
        <v>7</v>
      </c>
      <c r="I12">
        <v>26</v>
      </c>
      <c r="J12">
        <v>9</v>
      </c>
      <c r="K12">
        <f t="shared" si="3"/>
        <v>35</v>
      </c>
      <c r="M12" s="2">
        <f t="shared" si="4"/>
        <v>0.54166666666666663</v>
      </c>
      <c r="N12" s="2">
        <f t="shared" si="5"/>
        <v>0.52941176470588236</v>
      </c>
      <c r="R12" t="s">
        <v>7</v>
      </c>
      <c r="S12">
        <v>22</v>
      </c>
      <c r="T12">
        <v>6</v>
      </c>
      <c r="U12">
        <f t="shared" si="6"/>
        <v>28</v>
      </c>
      <c r="W12" t="s">
        <v>7</v>
      </c>
      <c r="X12" s="12">
        <f t="shared" si="0"/>
        <v>0.45833333333333331</v>
      </c>
      <c r="Y12" s="12">
        <f t="shared" si="1"/>
        <v>0.35294117647058826</v>
      </c>
    </row>
    <row r="13" spans="2:26" x14ac:dyDescent="0.25">
      <c r="B13" t="s">
        <v>8</v>
      </c>
      <c r="C13">
        <v>40</v>
      </c>
      <c r="D13">
        <v>23</v>
      </c>
      <c r="E13">
        <f t="shared" si="2"/>
        <v>63</v>
      </c>
      <c r="H13" t="s">
        <v>8</v>
      </c>
      <c r="I13">
        <v>29</v>
      </c>
      <c r="J13">
        <v>12</v>
      </c>
      <c r="K13">
        <f t="shared" si="3"/>
        <v>41</v>
      </c>
      <c r="M13" s="2">
        <f t="shared" si="4"/>
        <v>0.72499999999999998</v>
      </c>
      <c r="N13" s="2">
        <f t="shared" si="5"/>
        <v>0.52173913043478259</v>
      </c>
      <c r="R13" t="s">
        <v>8</v>
      </c>
      <c r="S13">
        <v>26</v>
      </c>
      <c r="T13">
        <v>10</v>
      </c>
      <c r="U13">
        <f t="shared" si="6"/>
        <v>36</v>
      </c>
      <c r="W13" t="s">
        <v>8</v>
      </c>
      <c r="X13" s="12">
        <f t="shared" si="0"/>
        <v>0.65</v>
      </c>
      <c r="Y13" s="12">
        <f t="shared" si="1"/>
        <v>0.43478260869565216</v>
      </c>
    </row>
    <row r="14" spans="2:26" x14ac:dyDescent="0.25">
      <c r="B14" t="s">
        <v>9</v>
      </c>
      <c r="C14">
        <v>22</v>
      </c>
      <c r="D14">
        <v>13</v>
      </c>
      <c r="E14">
        <f t="shared" si="2"/>
        <v>35</v>
      </c>
      <c r="H14" t="s">
        <v>9</v>
      </c>
      <c r="I14">
        <v>13</v>
      </c>
      <c r="J14">
        <v>9</v>
      </c>
      <c r="K14">
        <f t="shared" si="3"/>
        <v>22</v>
      </c>
      <c r="M14" s="2">
        <f t="shared" si="4"/>
        <v>0.59090909090909094</v>
      </c>
      <c r="N14" s="2">
        <f t="shared" si="5"/>
        <v>0.69230769230769229</v>
      </c>
      <c r="R14" t="s">
        <v>9</v>
      </c>
      <c r="S14">
        <v>11</v>
      </c>
      <c r="T14">
        <v>7</v>
      </c>
      <c r="U14">
        <f t="shared" si="6"/>
        <v>18</v>
      </c>
      <c r="W14" t="s">
        <v>9</v>
      </c>
      <c r="X14" s="12">
        <f t="shared" si="0"/>
        <v>0.5</v>
      </c>
      <c r="Y14" s="12">
        <f t="shared" si="1"/>
        <v>0.53846153846153844</v>
      </c>
    </row>
    <row r="15" spans="2:26" x14ac:dyDescent="0.25">
      <c r="B15" t="s">
        <v>10</v>
      </c>
      <c r="C15">
        <v>21</v>
      </c>
      <c r="D15">
        <v>21</v>
      </c>
      <c r="E15">
        <f t="shared" si="2"/>
        <v>42</v>
      </c>
      <c r="H15" t="s">
        <v>10</v>
      </c>
      <c r="I15">
        <v>13</v>
      </c>
      <c r="J15">
        <v>12</v>
      </c>
      <c r="K15">
        <f t="shared" si="3"/>
        <v>25</v>
      </c>
      <c r="M15" s="2">
        <f t="shared" si="4"/>
        <v>0.61904761904761907</v>
      </c>
      <c r="N15" s="2">
        <f t="shared" si="5"/>
        <v>0.5714285714285714</v>
      </c>
      <c r="R15" t="s">
        <v>10</v>
      </c>
      <c r="S15">
        <v>11</v>
      </c>
      <c r="T15">
        <v>8</v>
      </c>
      <c r="U15">
        <f t="shared" si="6"/>
        <v>19</v>
      </c>
      <c r="W15" t="s">
        <v>10</v>
      </c>
      <c r="X15" s="12">
        <f t="shared" si="0"/>
        <v>0.52380952380952384</v>
      </c>
      <c r="Y15" s="12">
        <f t="shared" si="1"/>
        <v>0.38095238095238093</v>
      </c>
    </row>
    <row r="16" spans="2:26" x14ac:dyDescent="0.25">
      <c r="B16" t="s">
        <v>11</v>
      </c>
      <c r="C16">
        <v>15</v>
      </c>
      <c r="D16">
        <v>12</v>
      </c>
      <c r="E16">
        <f t="shared" si="2"/>
        <v>27</v>
      </c>
      <c r="H16" t="s">
        <v>11</v>
      </c>
      <c r="I16">
        <v>10</v>
      </c>
      <c r="J16">
        <v>7</v>
      </c>
      <c r="K16">
        <f t="shared" si="3"/>
        <v>17</v>
      </c>
      <c r="M16" s="2">
        <f t="shared" si="4"/>
        <v>0.66666666666666663</v>
      </c>
      <c r="N16" s="2">
        <f t="shared" si="5"/>
        <v>0.58333333333333337</v>
      </c>
      <c r="R16" t="s">
        <v>11</v>
      </c>
      <c r="S16">
        <v>7</v>
      </c>
      <c r="T16">
        <v>6</v>
      </c>
      <c r="U16">
        <f t="shared" si="6"/>
        <v>13</v>
      </c>
      <c r="W16" t="s">
        <v>11</v>
      </c>
      <c r="X16" s="12">
        <f t="shared" si="0"/>
        <v>0.46666666666666667</v>
      </c>
      <c r="Y16" s="12">
        <f t="shared" si="1"/>
        <v>0.5</v>
      </c>
    </row>
    <row r="17" spans="2:25" x14ac:dyDescent="0.25">
      <c r="B17" t="s">
        <v>12</v>
      </c>
      <c r="C17">
        <v>36</v>
      </c>
      <c r="D17">
        <v>10</v>
      </c>
      <c r="E17">
        <f t="shared" si="2"/>
        <v>46</v>
      </c>
      <c r="H17" t="s">
        <v>12</v>
      </c>
      <c r="I17">
        <v>22</v>
      </c>
      <c r="J17">
        <v>6</v>
      </c>
      <c r="K17">
        <f t="shared" si="3"/>
        <v>28</v>
      </c>
      <c r="M17" s="2">
        <f t="shared" si="4"/>
        <v>0.61111111111111116</v>
      </c>
      <c r="N17" s="2">
        <f t="shared" si="5"/>
        <v>0.6</v>
      </c>
      <c r="R17" t="s">
        <v>12</v>
      </c>
      <c r="S17">
        <v>21</v>
      </c>
      <c r="T17">
        <v>5</v>
      </c>
      <c r="U17">
        <f t="shared" si="6"/>
        <v>26</v>
      </c>
      <c r="W17" t="s">
        <v>12</v>
      </c>
      <c r="X17" s="12">
        <f t="shared" si="0"/>
        <v>0.58333333333333337</v>
      </c>
      <c r="Y17" s="12">
        <f t="shared" si="1"/>
        <v>0.5</v>
      </c>
    </row>
    <row r="18" spans="2:25" x14ac:dyDescent="0.25">
      <c r="B18" t="s">
        <v>16</v>
      </c>
      <c r="C18">
        <f>SUM(C5:C17)</f>
        <v>554</v>
      </c>
      <c r="D18">
        <f>SUM(D5:D17)</f>
        <v>206</v>
      </c>
      <c r="E18">
        <f t="shared" si="2"/>
        <v>760</v>
      </c>
      <c r="H18" t="s">
        <v>16</v>
      </c>
      <c r="I18">
        <f>SUM(I5:I17)</f>
        <v>297</v>
      </c>
      <c r="J18">
        <f>SUM(J5:J17)</f>
        <v>97</v>
      </c>
      <c r="K18">
        <f t="shared" si="3"/>
        <v>394</v>
      </c>
      <c r="M18" s="2"/>
      <c r="N18" s="2"/>
      <c r="R18" t="s">
        <v>16</v>
      </c>
      <c r="S18">
        <f>SUM(S5:S17)</f>
        <v>227</v>
      </c>
      <c r="T18">
        <f>SUM(T5:T17)</f>
        <v>74</v>
      </c>
      <c r="U18">
        <f t="shared" si="6"/>
        <v>301</v>
      </c>
      <c r="W18" t="s">
        <v>16</v>
      </c>
    </row>
    <row r="20" spans="2:25" x14ac:dyDescent="0.25">
      <c r="B20" t="s">
        <v>40</v>
      </c>
    </row>
    <row r="22" spans="2:25" x14ac:dyDescent="0.25">
      <c r="B22" t="s">
        <v>26</v>
      </c>
    </row>
    <row r="23" spans="2:25" ht="30.75" thickBot="1" x14ac:dyDescent="0.3">
      <c r="D23" s="5" t="s">
        <v>46</v>
      </c>
      <c r="E23" t="s">
        <v>49</v>
      </c>
      <c r="F23" t="s">
        <v>47</v>
      </c>
      <c r="G23" s="5" t="s">
        <v>50</v>
      </c>
      <c r="H23" t="s">
        <v>48</v>
      </c>
      <c r="I23" s="5" t="s">
        <v>51</v>
      </c>
    </row>
    <row r="24" spans="2:25" ht="15.75" thickBot="1" x14ac:dyDescent="0.3">
      <c r="C24" s="3" t="s">
        <v>43</v>
      </c>
      <c r="D24">
        <f>$E$18</f>
        <v>760</v>
      </c>
      <c r="E24">
        <v>100</v>
      </c>
      <c r="F24">
        <f>$K$18</f>
        <v>394</v>
      </c>
      <c r="G24" s="2">
        <f>(F24/D24)*100</f>
        <v>51.84210526315789</v>
      </c>
      <c r="H24">
        <f>(S18+T18)</f>
        <v>301</v>
      </c>
      <c r="I24" s="2">
        <f>(H24/F24)*100</f>
        <v>76.395939086294419</v>
      </c>
    </row>
    <row r="25" spans="2:25" ht="15" customHeight="1" thickBot="1" x14ac:dyDescent="0.3">
      <c r="C25" s="4" t="s">
        <v>44</v>
      </c>
      <c r="D25">
        <f>$C$18</f>
        <v>554</v>
      </c>
      <c r="E25" s="2">
        <f>(D25/$E18)*100</f>
        <v>72.894736842105274</v>
      </c>
      <c r="F25">
        <f>$I$18</f>
        <v>297</v>
      </c>
      <c r="G25" s="2">
        <f t="shared" ref="G25:G33" si="7">(F25/D25)*100</f>
        <v>53.610108303249092</v>
      </c>
      <c r="H25">
        <f>$S$18</f>
        <v>227</v>
      </c>
      <c r="I25" s="2">
        <f t="shared" ref="I25:I33" si="8">(H25/F25)*100</f>
        <v>76.430976430976429</v>
      </c>
    </row>
    <row r="26" spans="2:25" ht="15.75" thickBot="1" x14ac:dyDescent="0.3">
      <c r="C26" s="4" t="s">
        <v>71</v>
      </c>
      <c r="D26">
        <f>SUM(C5:C8)</f>
        <v>159</v>
      </c>
      <c r="E26" s="2">
        <f>(D26/E18)*100</f>
        <v>20.921052631578949</v>
      </c>
      <c r="F26">
        <f>SUM(I5:I8)</f>
        <v>70</v>
      </c>
      <c r="G26" s="2">
        <f t="shared" si="7"/>
        <v>44.025157232704402</v>
      </c>
      <c r="H26">
        <f>SUM(S5:S8)</f>
        <v>38</v>
      </c>
      <c r="I26" s="2">
        <f t="shared" si="8"/>
        <v>54.285714285714285</v>
      </c>
    </row>
    <row r="27" spans="2:25" ht="15.75" thickBot="1" x14ac:dyDescent="0.3">
      <c r="C27" s="4" t="s">
        <v>72</v>
      </c>
      <c r="D27">
        <f>SUM(C9:C12)</f>
        <v>261</v>
      </c>
      <c r="E27" s="2">
        <f>(D27/E18)*100</f>
        <v>34.342105263157897</v>
      </c>
      <c r="F27">
        <f>SUM(I9:I12)</f>
        <v>140</v>
      </c>
      <c r="G27" s="2">
        <f t="shared" si="7"/>
        <v>53.639846743295017</v>
      </c>
      <c r="H27">
        <f>SUM(S9:S12)</f>
        <v>113</v>
      </c>
      <c r="I27" s="2">
        <f t="shared" si="8"/>
        <v>80.714285714285722</v>
      </c>
    </row>
    <row r="28" spans="2:25" ht="15.75" thickBot="1" x14ac:dyDescent="0.3">
      <c r="C28" s="4" t="s">
        <v>73</v>
      </c>
      <c r="D28">
        <f>SUM(C13:C17)</f>
        <v>134</v>
      </c>
      <c r="E28" s="2">
        <f>(D28/E18)*100</f>
        <v>17.631578947368421</v>
      </c>
      <c r="F28">
        <f>SUM(I13:I17)</f>
        <v>87</v>
      </c>
      <c r="G28" s="2">
        <f t="shared" si="7"/>
        <v>64.925373134328353</v>
      </c>
      <c r="H28">
        <f>SUM(S13:S17)</f>
        <v>76</v>
      </c>
      <c r="I28" s="2">
        <f t="shared" si="8"/>
        <v>87.356321839080465</v>
      </c>
    </row>
    <row r="29" spans="2:25" ht="15.75" thickBot="1" x14ac:dyDescent="0.3">
      <c r="C29" s="4"/>
      <c r="E29" s="2"/>
      <c r="G29" s="2"/>
      <c r="I29" s="2"/>
    </row>
    <row r="30" spans="2:25" ht="15.75" thickBot="1" x14ac:dyDescent="0.3">
      <c r="C30" s="4" t="s">
        <v>45</v>
      </c>
      <c r="D30">
        <f>$D$18</f>
        <v>206</v>
      </c>
      <c r="E30" s="2">
        <f>(D30/6152)*100</f>
        <v>3.3485045513654095</v>
      </c>
      <c r="F30">
        <f>$J$18</f>
        <v>97</v>
      </c>
      <c r="G30" s="2">
        <f t="shared" si="7"/>
        <v>47.087378640776699</v>
      </c>
      <c r="H30">
        <f>$T$18</f>
        <v>74</v>
      </c>
      <c r="I30" s="2">
        <f t="shared" si="8"/>
        <v>76.288659793814432</v>
      </c>
    </row>
    <row r="31" spans="2:25" ht="15.75" thickBot="1" x14ac:dyDescent="0.3">
      <c r="C31" s="4" t="s">
        <v>71</v>
      </c>
      <c r="D31">
        <f>SUM(D5:D8)</f>
        <v>46</v>
      </c>
      <c r="E31" s="2">
        <f>(D31/E18)*100</f>
        <v>6.0526315789473681</v>
      </c>
      <c r="F31">
        <f>SUM(J5:J8)</f>
        <v>11</v>
      </c>
      <c r="G31" s="2">
        <f t="shared" si="7"/>
        <v>23.913043478260871</v>
      </c>
      <c r="H31">
        <f>SUM(T5:T8)</f>
        <v>9</v>
      </c>
      <c r="I31" s="2">
        <f t="shared" si="8"/>
        <v>81.818181818181827</v>
      </c>
    </row>
    <row r="32" spans="2:25" ht="15.75" thickBot="1" x14ac:dyDescent="0.3">
      <c r="C32" s="4" t="s">
        <v>72</v>
      </c>
      <c r="D32">
        <f>SUM(D9:D12)</f>
        <v>81</v>
      </c>
      <c r="E32" s="2">
        <f>(D32/E18)*100</f>
        <v>10.657894736842104</v>
      </c>
      <c r="F32">
        <f>SUM(J9:J12)</f>
        <v>40</v>
      </c>
      <c r="G32" s="2">
        <f t="shared" si="7"/>
        <v>49.382716049382715</v>
      </c>
      <c r="H32">
        <f>SUM(T9:T12)</f>
        <v>29</v>
      </c>
      <c r="I32" s="2">
        <f t="shared" si="8"/>
        <v>72.5</v>
      </c>
    </row>
    <row r="33" spans="3:9" ht="15.75" thickBot="1" x14ac:dyDescent="0.3">
      <c r="C33" s="4" t="s">
        <v>73</v>
      </c>
      <c r="D33">
        <f>SUM(D13:D17)</f>
        <v>79</v>
      </c>
      <c r="E33" s="2">
        <f>(D33/E18)*100</f>
        <v>10.394736842105264</v>
      </c>
      <c r="F33">
        <f>SUM(J13:J17)</f>
        <v>46</v>
      </c>
      <c r="G33" s="2">
        <f t="shared" si="7"/>
        <v>58.22784810126582</v>
      </c>
      <c r="H33">
        <f>SUM(T13:T17)</f>
        <v>36</v>
      </c>
      <c r="I33" s="2">
        <f t="shared" si="8"/>
        <v>78.260869565217391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1"/>
  <sheetViews>
    <sheetView tabSelected="1" topLeftCell="A96" zoomScaleNormal="100" workbookViewId="0">
      <selection activeCell="D112" sqref="D112"/>
    </sheetView>
  </sheetViews>
  <sheetFormatPr defaultRowHeight="15" x14ac:dyDescent="0.25"/>
  <cols>
    <col min="2" max="2" width="9.28515625" bestFit="1" customWidth="1"/>
    <col min="3" max="3" width="9.85546875" customWidth="1"/>
    <col min="4" max="4" width="9.5703125" bestFit="1" customWidth="1"/>
    <col min="5" max="5" width="9.42578125" bestFit="1" customWidth="1"/>
    <col min="6" max="6" width="10.7109375" bestFit="1" customWidth="1"/>
    <col min="7" max="7" width="9.85546875" bestFit="1" customWidth="1"/>
    <col min="8" max="8" width="9.5703125" customWidth="1"/>
    <col min="9" max="9" width="9.42578125" bestFit="1" customWidth="1"/>
    <col min="10" max="12" width="9.28515625" bestFit="1" customWidth="1"/>
    <col min="13" max="13" width="9.5703125" bestFit="1" customWidth="1"/>
    <col min="18" max="18" width="9.28515625" bestFit="1" customWidth="1"/>
    <col min="19" max="19" width="9" customWidth="1"/>
    <col min="20" max="20" width="10.5703125" bestFit="1" customWidth="1"/>
    <col min="21" max="21" width="9.5703125" bestFit="1" customWidth="1"/>
    <col min="22" max="22" width="9.7109375" bestFit="1" customWidth="1"/>
    <col min="24" max="24" width="9.5703125" bestFit="1" customWidth="1"/>
  </cols>
  <sheetData>
    <row r="1" spans="1:24" x14ac:dyDescent="0.25">
      <c r="A1" s="7"/>
      <c r="B1" s="7"/>
      <c r="C1" s="29"/>
      <c r="D1" s="29"/>
      <c r="E1" s="29"/>
      <c r="F1" s="29"/>
      <c r="G1" s="29"/>
      <c r="H1" s="8"/>
      <c r="I1" s="28"/>
      <c r="J1" s="28"/>
      <c r="K1" s="28"/>
      <c r="L1" s="28"/>
      <c r="M1" s="28"/>
      <c r="N1" s="28"/>
      <c r="O1" s="28"/>
      <c r="P1" s="28"/>
      <c r="Q1" s="28"/>
      <c r="R1" s="28"/>
      <c r="S1" s="8"/>
    </row>
    <row r="2" spans="1:24" x14ac:dyDescent="0.25">
      <c r="D2" s="8"/>
      <c r="F2" s="18" t="s">
        <v>52</v>
      </c>
      <c r="G2" s="18"/>
      <c r="H2" s="18"/>
      <c r="I2" s="18"/>
      <c r="J2" s="18" t="s">
        <v>78</v>
      </c>
      <c r="K2" s="18"/>
      <c r="L2" s="18"/>
      <c r="M2" s="18"/>
      <c r="N2" s="18"/>
      <c r="O2" s="8"/>
    </row>
    <row r="3" spans="1:24" ht="333" x14ac:dyDescent="0.25">
      <c r="B3" t="s">
        <v>13</v>
      </c>
      <c r="D3" s="8"/>
      <c r="E3" s="6"/>
      <c r="F3" s="6" t="s">
        <v>52</v>
      </c>
      <c r="G3" s="6" t="s">
        <v>107</v>
      </c>
      <c r="J3" s="6" t="s">
        <v>53</v>
      </c>
      <c r="K3" s="6" t="s">
        <v>127</v>
      </c>
      <c r="L3" s="6" t="s">
        <v>125</v>
      </c>
      <c r="M3" s="6" t="s">
        <v>133</v>
      </c>
      <c r="N3" s="6" t="s">
        <v>64</v>
      </c>
      <c r="O3" s="8"/>
      <c r="T3" s="6"/>
      <c r="U3" s="6"/>
      <c r="V3" s="6"/>
      <c r="W3" s="6"/>
      <c r="X3" s="6"/>
    </row>
    <row r="4" spans="1:24" x14ac:dyDescent="0.25">
      <c r="B4" t="s">
        <v>14</v>
      </c>
      <c r="D4" s="8"/>
      <c r="O4" s="8"/>
    </row>
    <row r="5" spans="1:24" x14ac:dyDescent="0.25">
      <c r="B5" t="s">
        <v>0</v>
      </c>
      <c r="D5" s="8"/>
      <c r="F5">
        <f>'clinic link 3months all clinics'!U21</f>
        <v>10</v>
      </c>
      <c r="G5" s="2">
        <f>'all clinics full year'!N43</f>
        <v>4.75</v>
      </c>
      <c r="J5">
        <f>'clinic link 3months all clinics'!O21</f>
        <v>286</v>
      </c>
      <c r="K5" s="2">
        <f>'all clinics full year'!H43</f>
        <v>4.1155660377358494</v>
      </c>
      <c r="L5" s="2">
        <f>'cross sectional'!Z4</f>
        <v>6.7796610169491525E-2</v>
      </c>
      <c r="M5" s="2">
        <f>'raised bp history'!M5</f>
        <v>0.47826086956521741</v>
      </c>
      <c r="N5" s="2">
        <f>'raised bp history'!X5</f>
        <v>0.21739130434782608</v>
      </c>
      <c r="O5" s="8"/>
    </row>
    <row r="6" spans="1:24" x14ac:dyDescent="0.25">
      <c r="B6" t="s">
        <v>1</v>
      </c>
      <c r="D6" s="8"/>
      <c r="E6" s="1"/>
      <c r="F6">
        <f>'clinic link 3months all clinics'!U22</f>
        <v>28</v>
      </c>
      <c r="G6" s="2">
        <f>'all clinics full year'!N44</f>
        <v>5.3953488372093021</v>
      </c>
      <c r="J6">
        <f>'clinic link 3months all clinics'!O22</f>
        <v>577</v>
      </c>
      <c r="K6" s="19">
        <f>'all clinics full year'!H44</f>
        <v>4.8490066225165567</v>
      </c>
      <c r="L6" s="2">
        <f>'cross sectional'!Z5</f>
        <v>7.2538860103626937E-2</v>
      </c>
      <c r="M6" s="2">
        <f>'raised bp history'!M6</f>
        <v>0.39393939393939392</v>
      </c>
      <c r="N6" s="2">
        <f>'raised bp history'!X6</f>
        <v>0.18181818181818182</v>
      </c>
      <c r="O6" s="8"/>
    </row>
    <row r="7" spans="1:24" x14ac:dyDescent="0.25">
      <c r="B7" t="s">
        <v>2</v>
      </c>
      <c r="D7" s="8"/>
      <c r="E7" s="1"/>
      <c r="F7">
        <f>'clinic link 3months all clinics'!U23</f>
        <v>68</v>
      </c>
      <c r="G7" s="2">
        <f>'all clinics full year'!N45</f>
        <v>5.989247311827957</v>
      </c>
      <c r="J7">
        <f>'clinic link 3months all clinics'!O23</f>
        <v>706</v>
      </c>
      <c r="K7" s="19">
        <f>'all clinics full year'!H45</f>
        <v>5.5357142857142856</v>
      </c>
      <c r="L7" s="2">
        <f>'cross sectional'!Z6</f>
        <v>0.12681159420289856</v>
      </c>
      <c r="M7" s="2">
        <f>'raised bp history'!M7</f>
        <v>0.41860465116279072</v>
      </c>
      <c r="N7" s="2">
        <f>'raised bp history'!X7</f>
        <v>0.23255813953488372</v>
      </c>
      <c r="O7" s="8"/>
    </row>
    <row r="8" spans="1:24" x14ac:dyDescent="0.25">
      <c r="B8" t="s">
        <v>3</v>
      </c>
      <c r="D8" s="8"/>
      <c r="E8" s="1"/>
      <c r="F8">
        <f>'clinic link 3months all clinics'!U24</f>
        <v>149</v>
      </c>
      <c r="G8" s="2">
        <f>'all clinics full year'!N46</f>
        <v>6.72189349112426</v>
      </c>
      <c r="J8">
        <f>'clinic link 3months all clinics'!O24</f>
        <v>653</v>
      </c>
      <c r="K8" s="19">
        <f>'all clinics full year'!H46</f>
        <v>5.8074277854195326</v>
      </c>
      <c r="L8" s="2">
        <f>'cross sectional'!Z7</f>
        <v>0.19078947368421054</v>
      </c>
      <c r="M8" s="2">
        <f>'raised bp history'!M8</f>
        <v>0.46666666666666667</v>
      </c>
      <c r="N8" s="2">
        <f>'raised bp history'!X8</f>
        <v>0.28333333333333333</v>
      </c>
      <c r="O8" s="8"/>
    </row>
    <row r="9" spans="1:24" x14ac:dyDescent="0.25">
      <c r="B9" t="s">
        <v>4</v>
      </c>
      <c r="D9" s="8"/>
      <c r="E9" s="1"/>
      <c r="F9">
        <f>'clinic link 3months all clinics'!U25</f>
        <v>201</v>
      </c>
      <c r="G9" s="2">
        <f>'all clinics full year'!N47</f>
        <v>6.8253275109170302</v>
      </c>
      <c r="J9">
        <f>'clinic link 3months all clinics'!O25</f>
        <v>421</v>
      </c>
      <c r="K9" s="2">
        <f>'all clinics full year'!H47</f>
        <v>6.0859030837004404</v>
      </c>
      <c r="L9" s="2">
        <f>'cross sectional'!Z8</f>
        <v>0.28865979381443296</v>
      </c>
      <c r="M9" s="2">
        <f>'raised bp history'!M9</f>
        <v>0.55172413793103448</v>
      </c>
      <c r="N9" s="2">
        <f>'raised bp history'!X9</f>
        <v>0.43103448275862066</v>
      </c>
      <c r="O9" s="8"/>
    </row>
    <row r="10" spans="1:24" x14ac:dyDescent="0.25">
      <c r="B10" t="s">
        <v>5</v>
      </c>
      <c r="D10" s="8"/>
      <c r="E10" s="1"/>
      <c r="F10">
        <f>'clinic link 3months all clinics'!U26</f>
        <v>292</v>
      </c>
      <c r="G10" s="2">
        <f>'all clinics full year'!N48</f>
        <v>6.0630372492836679</v>
      </c>
      <c r="J10">
        <f>'clinic link 3months all clinics'!O26</f>
        <v>340</v>
      </c>
      <c r="K10" s="2">
        <f>'all clinics full year'!H48</f>
        <v>5.8005319148936172</v>
      </c>
      <c r="L10" s="2">
        <f>'cross sectional'!Z9</f>
        <v>0.304029304029304</v>
      </c>
      <c r="M10" s="2">
        <f>'raised bp history'!M10</f>
        <v>0.56666666666666665</v>
      </c>
      <c r="N10" s="2">
        <f>'raised bp history'!X10</f>
        <v>0.4777777777777778</v>
      </c>
      <c r="O10" s="8"/>
    </row>
    <row r="11" spans="1:24" x14ac:dyDescent="0.25">
      <c r="B11" t="s">
        <v>6</v>
      </c>
      <c r="D11" s="8"/>
      <c r="E11" s="1"/>
      <c r="F11">
        <f>'clinic link 3months all clinics'!U27</f>
        <v>342</v>
      </c>
      <c r="G11" s="2">
        <f>'all clinics full year'!N49</f>
        <v>7.3770053475935828</v>
      </c>
      <c r="J11">
        <f>'clinic link 3months all clinics'!O27</f>
        <v>231</v>
      </c>
      <c r="K11" s="2">
        <f>'all clinics full year'!H49</f>
        <v>5.8346153846153843</v>
      </c>
      <c r="L11" s="2">
        <f>'cross sectional'!Z10</f>
        <v>0.37130801687763715</v>
      </c>
      <c r="M11" s="2">
        <f>'raised bp history'!M11</f>
        <v>0.47692307692307695</v>
      </c>
      <c r="N11" s="2">
        <f>'raised bp history'!X11</f>
        <v>0.35384615384615387</v>
      </c>
      <c r="O11" s="8"/>
    </row>
    <row r="12" spans="1:24" x14ac:dyDescent="0.25">
      <c r="B12" t="s">
        <v>7</v>
      </c>
      <c r="D12" s="8"/>
      <c r="E12" s="1"/>
      <c r="F12">
        <f>'clinic link 3months all clinics'!U28</f>
        <v>402</v>
      </c>
      <c r="G12" s="2">
        <f>'all clinics full year'!N50</f>
        <v>7.5046296296296298</v>
      </c>
      <c r="J12">
        <f>'clinic link 3months all clinics'!O28</f>
        <v>153</v>
      </c>
      <c r="K12" s="2">
        <f>'all clinics full year'!H50</f>
        <v>5.8260869565217392</v>
      </c>
      <c r="L12" s="2">
        <f>'cross sectional'!Z11</f>
        <v>0.35428571428571426</v>
      </c>
      <c r="M12" s="2">
        <f>'raised bp history'!M12</f>
        <v>0.54166666666666663</v>
      </c>
      <c r="N12" s="2">
        <f>'raised bp history'!X12</f>
        <v>0.45833333333333331</v>
      </c>
      <c r="O12" s="8"/>
    </row>
    <row r="13" spans="1:24" x14ac:dyDescent="0.25">
      <c r="B13" t="s">
        <v>8</v>
      </c>
      <c r="D13" s="8"/>
      <c r="E13" s="1"/>
      <c r="F13">
        <f>'clinic link 3months all clinics'!U29</f>
        <v>400</v>
      </c>
      <c r="G13" s="2">
        <f>'all clinics full year'!N51</f>
        <v>7.1490825688073398</v>
      </c>
      <c r="J13">
        <f>'clinic link 3months all clinics'!O29</f>
        <v>97</v>
      </c>
      <c r="K13" s="2">
        <f>'all clinics full year'!H51</f>
        <v>6.1923076923076925</v>
      </c>
      <c r="L13" s="2">
        <f>'cross sectional'!Z12</f>
        <v>0.38783269961977185</v>
      </c>
      <c r="M13" s="2">
        <f>'raised bp history'!M13</f>
        <v>0.72499999999999998</v>
      </c>
      <c r="N13" s="2">
        <f>'raised bp history'!X13</f>
        <v>0.65</v>
      </c>
      <c r="O13" s="8"/>
    </row>
    <row r="14" spans="1:24" x14ac:dyDescent="0.25">
      <c r="B14" t="s">
        <v>9</v>
      </c>
      <c r="D14" s="8"/>
      <c r="E14" s="1"/>
      <c r="F14">
        <f>'clinic link 3months all clinics'!U30</f>
        <v>358</v>
      </c>
      <c r="G14" s="2">
        <f>'all clinics full year'!N52</f>
        <v>7.6836461126005364</v>
      </c>
      <c r="J14">
        <f>'clinic link 3months all clinics'!O30</f>
        <v>56</v>
      </c>
      <c r="K14" s="2">
        <f>'all clinics full year'!H52</f>
        <v>5.9636363636363638</v>
      </c>
      <c r="L14" s="2">
        <f>'cross sectional'!Z13</f>
        <v>0.51829268292682928</v>
      </c>
      <c r="M14" s="2">
        <f>'raised bp history'!M14</f>
        <v>0.59090909090909094</v>
      </c>
      <c r="N14" s="2">
        <f>'raised bp history'!X14</f>
        <v>0.5</v>
      </c>
      <c r="O14" s="8"/>
    </row>
    <row r="15" spans="1:24" x14ac:dyDescent="0.25">
      <c r="B15" t="s">
        <v>10</v>
      </c>
      <c r="D15" s="8"/>
      <c r="E15" s="1"/>
      <c r="F15">
        <f>'clinic link 3months all clinics'!U31</f>
        <v>299</v>
      </c>
      <c r="G15" s="2">
        <f>'all clinics full year'!N53</f>
        <v>7.0973451327433628</v>
      </c>
      <c r="J15">
        <f>'clinic link 3months all clinics'!O31</f>
        <v>25</v>
      </c>
      <c r="K15" s="2">
        <f>'all clinics full year'!H53</f>
        <v>5.617647058823529</v>
      </c>
      <c r="L15" s="2">
        <f>'cross sectional'!Z14</f>
        <v>0.49763033175355448</v>
      </c>
      <c r="M15" s="2">
        <f>'raised bp history'!M15</f>
        <v>0.61904761904761907</v>
      </c>
      <c r="N15" s="2">
        <f>'raised bp history'!X15</f>
        <v>0.52380952380952384</v>
      </c>
      <c r="O15" s="8"/>
    </row>
    <row r="16" spans="1:24" x14ac:dyDescent="0.25">
      <c r="B16" t="s">
        <v>11</v>
      </c>
      <c r="D16" s="8"/>
      <c r="F16">
        <f>'clinic link 3months all clinics'!U32</f>
        <v>237</v>
      </c>
      <c r="G16" s="2">
        <f>'all clinics full year'!N54</f>
        <v>7.6218487394957979</v>
      </c>
      <c r="J16">
        <f>'clinic link 3months all clinics'!O32</f>
        <v>22</v>
      </c>
      <c r="K16" s="2">
        <f>'all clinics full year'!H54</f>
        <v>5.5652173913043477</v>
      </c>
      <c r="L16" s="2">
        <f>'cross sectional'!Z15</f>
        <v>0.53472222222222221</v>
      </c>
      <c r="M16" s="2">
        <f>'raised bp history'!M16</f>
        <v>0.66666666666666663</v>
      </c>
      <c r="N16" s="2">
        <f>'raised bp history'!X16</f>
        <v>0.46666666666666667</v>
      </c>
      <c r="O16" s="8"/>
    </row>
    <row r="17" spans="2:15" x14ac:dyDescent="0.25">
      <c r="B17" t="s">
        <v>12</v>
      </c>
      <c r="D17" s="8"/>
      <c r="E17" s="1"/>
      <c r="F17">
        <f>'clinic link 3months all clinics'!U33</f>
        <v>416</v>
      </c>
      <c r="G17" s="2">
        <f>'all clinics full year'!N55</f>
        <v>7.195402298850575</v>
      </c>
      <c r="J17">
        <f>'clinic link 3months all clinics'!O33</f>
        <v>17</v>
      </c>
      <c r="K17" s="2">
        <f>'all clinics full year'!H55</f>
        <v>4.4814814814814818</v>
      </c>
      <c r="L17" s="2">
        <f>'cross sectional'!Z16</f>
        <v>0.58278145695364236</v>
      </c>
      <c r="M17" s="2">
        <f>'raised bp history'!M17</f>
        <v>0.61111111111111116</v>
      </c>
      <c r="N17" s="2">
        <f>'raised bp history'!X17</f>
        <v>0.58333333333333337</v>
      </c>
      <c r="O17" s="8"/>
    </row>
    <row r="18" spans="2:15" x14ac:dyDescent="0.25">
      <c r="D18" s="8"/>
      <c r="G18" s="2"/>
      <c r="L18" s="2"/>
      <c r="M18" s="2"/>
      <c r="N18" s="2"/>
      <c r="O18" s="8"/>
    </row>
    <row r="19" spans="2:15" x14ac:dyDescent="0.25">
      <c r="B19" t="s">
        <v>0</v>
      </c>
      <c r="D19" s="8"/>
      <c r="F19">
        <f>'clinic link 3months all clinics'!V21</f>
        <v>2</v>
      </c>
      <c r="G19" s="2">
        <f>'all clinics full year'!O43</f>
        <v>3</v>
      </c>
      <c r="J19">
        <f>'clinic link 3months all clinics'!P21</f>
        <v>64</v>
      </c>
      <c r="K19" s="2">
        <f>'all clinics full year'!I43</f>
        <v>5.6710526315789478</v>
      </c>
      <c r="L19" s="2">
        <v>0.15867158671586715</v>
      </c>
      <c r="M19" s="2">
        <f>'raised bp history'!N5</f>
        <v>0.33333333333333331</v>
      </c>
      <c r="N19" s="2">
        <f>'raised bp history'!Y5</f>
        <v>0.16666666666666666</v>
      </c>
      <c r="O19" s="8"/>
    </row>
    <row r="20" spans="2:15" x14ac:dyDescent="0.25">
      <c r="B20" t="s">
        <v>1</v>
      </c>
      <c r="D20" s="8"/>
      <c r="F20">
        <f>'clinic link 3months all clinics'!V22</f>
        <v>10</v>
      </c>
      <c r="G20" s="2">
        <f>'all clinics full year'!O44</f>
        <v>6.5882352941176467</v>
      </c>
      <c r="J20">
        <f>'clinic link 3months all clinics'!P22</f>
        <v>83</v>
      </c>
      <c r="K20" s="2">
        <f>'all clinics full year'!I44</f>
        <v>4.782258064516129</v>
      </c>
      <c r="L20" s="2">
        <v>0.20618556701030927</v>
      </c>
      <c r="M20" s="2">
        <f>'raised bp history'!N6</f>
        <v>0.15384615384615385</v>
      </c>
      <c r="N20" s="2">
        <f>'raised bp history'!Y6</f>
        <v>0.15384615384615385</v>
      </c>
      <c r="O20" s="8"/>
    </row>
    <row r="21" spans="2:15" x14ac:dyDescent="0.25">
      <c r="B21" t="s">
        <v>2</v>
      </c>
      <c r="D21" s="8"/>
      <c r="F21">
        <f>'clinic link 3months all clinics'!V23</f>
        <v>16</v>
      </c>
      <c r="G21" s="2">
        <f>'all clinics full year'!O45</f>
        <v>6.5263157894736841</v>
      </c>
      <c r="J21">
        <f>'clinic link 3months all clinics'!P23</f>
        <v>177</v>
      </c>
      <c r="K21" s="2">
        <f>'all clinics full year'!I45</f>
        <v>5.1764705882352944</v>
      </c>
      <c r="L21" s="2">
        <v>0.32489451476793246</v>
      </c>
      <c r="M21" s="2">
        <f>'raised bp history'!N7</f>
        <v>0.16666666666666666</v>
      </c>
      <c r="N21" s="2">
        <f>'raised bp history'!Y7</f>
        <v>0.16666666666666666</v>
      </c>
      <c r="O21" s="8"/>
    </row>
    <row r="22" spans="2:15" x14ac:dyDescent="0.25">
      <c r="B22" t="s">
        <v>3</v>
      </c>
      <c r="D22" s="8"/>
      <c r="F22">
        <f>'clinic link 3months all clinics'!V24</f>
        <v>27</v>
      </c>
      <c r="G22" s="2">
        <f>'all clinics full year'!O46</f>
        <v>6.75</v>
      </c>
      <c r="J22">
        <f>'clinic link 3months all clinics'!P24</f>
        <v>210</v>
      </c>
      <c r="K22" s="2">
        <f>'all clinics full year'!I46</f>
        <v>5.1775362318840576</v>
      </c>
      <c r="L22" s="2">
        <v>0.30952380952380953</v>
      </c>
      <c r="M22" s="2">
        <f>'raised bp history'!N8</f>
        <v>0.33333333333333331</v>
      </c>
      <c r="N22" s="2">
        <f>'raised bp history'!Y8</f>
        <v>0.26666666666666666</v>
      </c>
      <c r="O22" s="8"/>
    </row>
    <row r="23" spans="2:15" x14ac:dyDescent="0.25">
      <c r="B23" t="s">
        <v>4</v>
      </c>
      <c r="D23" s="8"/>
      <c r="F23">
        <f>'clinic link 3months all clinics'!V25</f>
        <v>50</v>
      </c>
      <c r="G23" s="2">
        <f>'all clinics full year'!O47</f>
        <v>6.4838709677419351</v>
      </c>
      <c r="J23">
        <f>'clinic link 3months all clinics'!P25</f>
        <v>216</v>
      </c>
      <c r="K23" s="2">
        <f>'all clinics full year'!I47</f>
        <v>5.5433962264150942</v>
      </c>
      <c r="L23" s="2">
        <v>0.33050847457627119</v>
      </c>
      <c r="M23" s="2">
        <f>'raised bp history'!N9</f>
        <v>0.40909090909090912</v>
      </c>
      <c r="N23" s="2">
        <f>'raised bp history'!Y9</f>
        <v>0.27272727272727271</v>
      </c>
      <c r="O23" s="8"/>
    </row>
    <row r="24" spans="2:15" x14ac:dyDescent="0.25">
      <c r="B24" t="s">
        <v>5</v>
      </c>
      <c r="D24" s="8"/>
      <c r="F24">
        <f>'clinic link 3months all clinics'!V26</f>
        <v>62</v>
      </c>
      <c r="G24" s="2">
        <f>'all clinics full year'!O48</f>
        <v>7.0684931506849313</v>
      </c>
      <c r="J24">
        <f>'clinic link 3months all clinics'!P26</f>
        <v>181</v>
      </c>
      <c r="K24" s="2">
        <f>'all clinics full year'!I48</f>
        <v>5.5637254901960782</v>
      </c>
      <c r="L24" s="2">
        <v>0.28358208955223879</v>
      </c>
      <c r="M24" s="2">
        <f>'raised bp history'!N10</f>
        <v>0.54166666666666663</v>
      </c>
      <c r="N24" s="2">
        <f>'raised bp history'!Y10</f>
        <v>0.375</v>
      </c>
      <c r="O24" s="8"/>
    </row>
    <row r="25" spans="2:15" x14ac:dyDescent="0.25">
      <c r="B25" t="s">
        <v>6</v>
      </c>
      <c r="D25" s="8"/>
      <c r="F25">
        <f>'clinic link 3months all clinics'!V27</f>
        <v>75</v>
      </c>
      <c r="G25" s="2">
        <f>'all clinics full year'!O49</f>
        <v>6.2560975609756095</v>
      </c>
      <c r="J25">
        <f>'clinic link 3months all clinics'!P27</f>
        <v>141</v>
      </c>
      <c r="K25" s="2">
        <f>'all clinics full year'!I49</f>
        <v>5.4848484848484844</v>
      </c>
      <c r="L25" s="2">
        <v>0.37089201877934275</v>
      </c>
      <c r="M25" s="2">
        <f>'raised bp history'!N11</f>
        <v>0.5</v>
      </c>
      <c r="N25" s="2">
        <f>'raised bp history'!Y11</f>
        <v>0.44444444444444442</v>
      </c>
      <c r="O25" s="8"/>
    </row>
    <row r="26" spans="2:15" x14ac:dyDescent="0.25">
      <c r="B26" t="s">
        <v>7</v>
      </c>
      <c r="D26" s="8"/>
      <c r="F26">
        <f>'clinic link 3months all clinics'!V28</f>
        <v>76</v>
      </c>
      <c r="G26" s="2">
        <f>'all clinics full year'!O50</f>
        <v>6.8444444444444441</v>
      </c>
      <c r="J26">
        <f>'clinic link 3months all clinics'!P28</f>
        <v>90</v>
      </c>
      <c r="K26" s="2">
        <f>'all clinics full year'!I50</f>
        <v>6.427083333333333</v>
      </c>
      <c r="L26" s="2">
        <v>0.453416149068323</v>
      </c>
      <c r="M26" s="2">
        <f>'raised bp history'!N12</f>
        <v>0.52941176470588236</v>
      </c>
      <c r="N26" s="2">
        <f>'raised bp history'!Y12</f>
        <v>0.35294117647058826</v>
      </c>
      <c r="O26" s="8"/>
    </row>
    <row r="27" spans="2:15" x14ac:dyDescent="0.25">
      <c r="B27" t="s">
        <v>8</v>
      </c>
      <c r="D27" s="8"/>
      <c r="F27">
        <f>'clinic link 3months all clinics'!V29</f>
        <v>116</v>
      </c>
      <c r="G27" s="2">
        <f>'all clinics full year'!O51</f>
        <v>6.6712328767123283</v>
      </c>
      <c r="J27">
        <f>'clinic link 3months all clinics'!P29</f>
        <v>70</v>
      </c>
      <c r="K27" s="2">
        <f>'all clinics full year'!I51</f>
        <v>5.5111111111111111</v>
      </c>
      <c r="L27" s="2">
        <v>0.42926829268292682</v>
      </c>
      <c r="M27" s="2">
        <f>'raised bp history'!N13</f>
        <v>0.52173913043478259</v>
      </c>
      <c r="N27" s="2">
        <f>'raised bp history'!Y13</f>
        <v>0.43478260869565216</v>
      </c>
      <c r="O27" s="8"/>
    </row>
    <row r="28" spans="2:15" x14ac:dyDescent="0.25">
      <c r="B28" t="s">
        <v>9</v>
      </c>
      <c r="D28" s="8"/>
      <c r="F28">
        <f>'clinic link 3months all clinics'!V30</f>
        <v>121</v>
      </c>
      <c r="G28" s="2">
        <f>'all clinics full year'!O52</f>
        <v>6.984251968503937</v>
      </c>
      <c r="J28">
        <f>'clinic link 3months all clinics'!P30</f>
        <v>33</v>
      </c>
      <c r="K28" s="2">
        <f>'all clinics full year'!I52</f>
        <v>4.96875</v>
      </c>
      <c r="L28" s="2">
        <v>0.38317757009345793</v>
      </c>
      <c r="M28" s="2">
        <f>'raised bp history'!N14</f>
        <v>0.69230769230769229</v>
      </c>
      <c r="N28" s="2">
        <f>'raised bp history'!Y14</f>
        <v>0.53846153846153844</v>
      </c>
      <c r="O28" s="8"/>
    </row>
    <row r="29" spans="2:15" x14ac:dyDescent="0.25">
      <c r="B29" t="s">
        <v>10</v>
      </c>
      <c r="D29" s="8"/>
      <c r="F29">
        <f>'clinic link 3months all clinics'!V31</f>
        <v>97</v>
      </c>
      <c r="G29" s="2">
        <f>'all clinics full year'!O53</f>
        <v>6.9743589743589745</v>
      </c>
      <c r="J29">
        <f>'clinic link 3months all clinics'!P31</f>
        <v>25</v>
      </c>
      <c r="K29" s="2">
        <f>'all clinics full year'!I53</f>
        <v>4.8717948717948714</v>
      </c>
      <c r="L29" s="2">
        <v>0.47972972972972971</v>
      </c>
      <c r="M29" s="2">
        <f>'raised bp history'!N15</f>
        <v>0.5714285714285714</v>
      </c>
      <c r="N29" s="2">
        <f>'raised bp history'!Y15</f>
        <v>0.38095238095238093</v>
      </c>
      <c r="O29" s="8"/>
    </row>
    <row r="30" spans="2:15" x14ac:dyDescent="0.25">
      <c r="B30" t="s">
        <v>11</v>
      </c>
      <c r="D30" s="8"/>
      <c r="F30">
        <f>'clinic link 3months all clinics'!V32</f>
        <v>103</v>
      </c>
      <c r="G30" s="2">
        <f>'all clinics full year'!O54</f>
        <v>8.0449438202247183</v>
      </c>
      <c r="J30">
        <f>'clinic link 3months all clinics'!P32</f>
        <v>14</v>
      </c>
      <c r="K30" s="2">
        <f>'all clinics full year'!I54</f>
        <v>3.8333333333333335</v>
      </c>
      <c r="L30" s="2">
        <v>0.42056074766355139</v>
      </c>
      <c r="M30" s="2">
        <f>'raised bp history'!N16</f>
        <v>0.58333333333333337</v>
      </c>
      <c r="N30" s="2">
        <f>'raised bp history'!Y16</f>
        <v>0.5</v>
      </c>
      <c r="O30" s="8"/>
    </row>
    <row r="31" spans="2:15" x14ac:dyDescent="0.25">
      <c r="B31" t="s">
        <v>12</v>
      </c>
      <c r="D31" s="8"/>
      <c r="F31">
        <f>'clinic link 3months all clinics'!V33</f>
        <v>96</v>
      </c>
      <c r="G31" s="2">
        <f>'all clinics full year'!O55</f>
        <v>7.1111111111111107</v>
      </c>
      <c r="J31">
        <f>'clinic link 3months all clinics'!P33</f>
        <v>6</v>
      </c>
      <c r="K31" s="2">
        <f>'all clinics full year'!I55</f>
        <v>4.4000000000000004</v>
      </c>
      <c r="L31" s="2">
        <v>0.46500000000000002</v>
      </c>
      <c r="M31" s="2">
        <f>'raised bp history'!N17</f>
        <v>0.6</v>
      </c>
      <c r="N31" s="2">
        <f>'raised bp history'!Y17</f>
        <v>0.5</v>
      </c>
      <c r="O31" s="8"/>
    </row>
    <row r="32" spans="2:15" ht="15" hidden="1" customHeight="1" x14ac:dyDescent="0.25">
      <c r="C32" s="2"/>
      <c r="D32" s="8"/>
      <c r="H32" s="2"/>
      <c r="L32" s="2"/>
      <c r="M32" s="2"/>
      <c r="O32" s="8"/>
    </row>
    <row r="33" spans="1:24" x14ac:dyDescent="0.25">
      <c r="E33" s="2"/>
    </row>
    <row r="34" spans="1:24" x14ac:dyDescent="0.25">
      <c r="I34" s="2"/>
    </row>
    <row r="35" spans="1:24" x14ac:dyDescent="0.25">
      <c r="I35" s="2"/>
    </row>
    <row r="36" spans="1:24" x14ac:dyDescent="0.25">
      <c r="B36" t="s">
        <v>106</v>
      </c>
      <c r="I36" s="2"/>
    </row>
    <row r="37" spans="1:24" x14ac:dyDescent="0.25">
      <c r="I37" s="2"/>
    </row>
    <row r="38" spans="1:24" x14ac:dyDescent="0.25">
      <c r="I38" s="2"/>
    </row>
    <row r="39" spans="1:24" x14ac:dyDescent="0.25">
      <c r="B39" t="s">
        <v>67</v>
      </c>
      <c r="I39" s="2"/>
    </row>
    <row r="40" spans="1:24" x14ac:dyDescent="0.25">
      <c r="B40" s="28" t="s">
        <v>65</v>
      </c>
      <c r="C40" s="28"/>
      <c r="D40" s="28"/>
      <c r="E40" s="28"/>
      <c r="F40" s="28"/>
      <c r="G40" s="28"/>
      <c r="H40" s="28"/>
      <c r="I40" s="28"/>
      <c r="O40" s="28"/>
      <c r="P40" s="28"/>
      <c r="Q40" s="28"/>
      <c r="R40" s="28"/>
      <c r="S40" s="28"/>
      <c r="T40" s="28"/>
      <c r="U40" s="28"/>
      <c r="V40" s="28"/>
    </row>
    <row r="41" spans="1:24" ht="60" x14ac:dyDescent="0.25">
      <c r="B41" s="5" t="s">
        <v>55</v>
      </c>
      <c r="C41" t="s">
        <v>56</v>
      </c>
      <c r="D41" s="5" t="s">
        <v>128</v>
      </c>
      <c r="E41" s="5" t="s">
        <v>60</v>
      </c>
      <c r="F41" s="5" t="s">
        <v>129</v>
      </c>
      <c r="G41" s="5" t="s">
        <v>132</v>
      </c>
      <c r="H41" s="5" t="s">
        <v>134</v>
      </c>
      <c r="I41" s="5" t="s">
        <v>130</v>
      </c>
      <c r="J41" s="5" t="s">
        <v>131</v>
      </c>
      <c r="K41" s="5" t="s">
        <v>66</v>
      </c>
      <c r="L41" s="5" t="s">
        <v>56</v>
      </c>
      <c r="M41" s="5" t="s">
        <v>108</v>
      </c>
      <c r="N41" s="5"/>
      <c r="P41" s="5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A42" t="s">
        <v>14</v>
      </c>
    </row>
    <row r="43" spans="1:24" x14ac:dyDescent="0.25">
      <c r="A43" t="s">
        <v>0</v>
      </c>
      <c r="B43">
        <f t="shared" ref="B43:B55" si="0">J5</f>
        <v>286</v>
      </c>
      <c r="C43" s="2">
        <f t="shared" ref="C43:C55" si="1">K5</f>
        <v>4.1155660377358494</v>
      </c>
      <c r="D43" s="14">
        <f t="shared" ref="D43:D55" si="2">B43*C43</f>
        <v>1177.0518867924529</v>
      </c>
      <c r="E43" s="2">
        <f t="shared" ref="E43:E55" si="3">L5</f>
        <v>6.7796610169491525E-2</v>
      </c>
      <c r="F43" s="2">
        <f>(B43*E43)</f>
        <v>19.389830508474578</v>
      </c>
      <c r="G43" s="2">
        <f t="shared" ref="G43:G69" si="4">M5</f>
        <v>0.47826086956521741</v>
      </c>
      <c r="H43" s="2">
        <f>(F43*G43)</f>
        <v>9.2733971997052329</v>
      </c>
      <c r="I43" s="2">
        <f t="shared" ref="I43:I55" si="5">N5</f>
        <v>0.21739130434782608</v>
      </c>
      <c r="J43" s="2">
        <f t="shared" ref="J43:J55" si="6">(F43*I43)</f>
        <v>4.2151805453205604</v>
      </c>
      <c r="K43">
        <f t="shared" ref="K43:K55" si="7">F5</f>
        <v>10</v>
      </c>
      <c r="L43" s="2">
        <f t="shared" ref="L43:L55" si="8">G5</f>
        <v>4.75</v>
      </c>
      <c r="M43" s="9">
        <f>(K43*L43)</f>
        <v>47.5</v>
      </c>
      <c r="O43" s="2"/>
      <c r="P43" s="14"/>
      <c r="Q43" s="2"/>
      <c r="R43" s="2"/>
      <c r="S43" s="2"/>
      <c r="T43" s="2"/>
      <c r="V43" s="2"/>
      <c r="W43" s="9"/>
      <c r="X43" s="9"/>
    </row>
    <row r="44" spans="1:24" x14ac:dyDescent="0.25">
      <c r="A44" t="s">
        <v>1</v>
      </c>
      <c r="B44">
        <f t="shared" si="0"/>
        <v>577</v>
      </c>
      <c r="C44" s="2">
        <f t="shared" si="1"/>
        <v>4.8490066225165567</v>
      </c>
      <c r="D44" s="14">
        <f t="shared" si="2"/>
        <v>2797.8768211920533</v>
      </c>
      <c r="E44" s="2">
        <f t="shared" si="3"/>
        <v>7.2538860103626937E-2</v>
      </c>
      <c r="F44" s="2">
        <f t="shared" ref="F44:F69" si="9">(B44*E44)</f>
        <v>41.854922279792746</v>
      </c>
      <c r="G44" s="2">
        <f t="shared" si="4"/>
        <v>0.39393939393939392</v>
      </c>
      <c r="H44" s="2">
        <f t="shared" ref="H44:H69" si="10">(F44*G44)</f>
        <v>16.488302716281989</v>
      </c>
      <c r="I44" s="2">
        <f t="shared" si="5"/>
        <v>0.18181818181818182</v>
      </c>
      <c r="J44" s="2">
        <f t="shared" si="6"/>
        <v>7.6099858690532267</v>
      </c>
      <c r="K44">
        <f t="shared" si="7"/>
        <v>28</v>
      </c>
      <c r="L44" s="2">
        <f t="shared" si="8"/>
        <v>5.3953488372093021</v>
      </c>
      <c r="M44" s="9">
        <f t="shared" ref="M44:M69" si="11">(K44*L44)</f>
        <v>151.06976744186045</v>
      </c>
      <c r="O44" s="2"/>
      <c r="P44" s="14"/>
      <c r="Q44" s="2"/>
      <c r="R44" s="2"/>
      <c r="S44" s="2"/>
      <c r="T44" s="2"/>
      <c r="V44" s="2"/>
      <c r="W44" s="9"/>
      <c r="X44" s="9"/>
    </row>
    <row r="45" spans="1:24" x14ac:dyDescent="0.25">
      <c r="A45" t="s">
        <v>2</v>
      </c>
      <c r="B45">
        <f t="shared" si="0"/>
        <v>706</v>
      </c>
      <c r="C45" s="2">
        <f t="shared" si="1"/>
        <v>5.5357142857142856</v>
      </c>
      <c r="D45" s="14">
        <f t="shared" si="2"/>
        <v>3908.2142857142858</v>
      </c>
      <c r="E45" s="2">
        <f t="shared" si="3"/>
        <v>0.12681159420289856</v>
      </c>
      <c r="F45" s="2">
        <f t="shared" si="9"/>
        <v>89.528985507246389</v>
      </c>
      <c r="G45" s="2">
        <f t="shared" si="4"/>
        <v>0.41860465116279072</v>
      </c>
      <c r="H45" s="2">
        <f t="shared" si="10"/>
        <v>37.477249747219417</v>
      </c>
      <c r="I45" s="2">
        <f t="shared" si="5"/>
        <v>0.23255813953488372</v>
      </c>
      <c r="J45" s="2">
        <f t="shared" si="6"/>
        <v>20.820694304010789</v>
      </c>
      <c r="K45">
        <f t="shared" si="7"/>
        <v>68</v>
      </c>
      <c r="L45" s="2">
        <f t="shared" si="8"/>
        <v>5.989247311827957</v>
      </c>
      <c r="M45" s="9">
        <f t="shared" si="11"/>
        <v>407.26881720430106</v>
      </c>
      <c r="O45" s="2"/>
      <c r="P45" s="14"/>
      <c r="Q45" s="2"/>
      <c r="R45" s="2"/>
      <c r="S45" s="2"/>
      <c r="T45" s="2"/>
      <c r="V45" s="2"/>
      <c r="W45" s="9"/>
      <c r="X45" s="9"/>
    </row>
    <row r="46" spans="1:24" x14ac:dyDescent="0.25">
      <c r="A46" t="s">
        <v>3</v>
      </c>
      <c r="B46">
        <f t="shared" si="0"/>
        <v>653</v>
      </c>
      <c r="C46" s="2">
        <f t="shared" si="1"/>
        <v>5.8074277854195326</v>
      </c>
      <c r="D46" s="14">
        <f t="shared" si="2"/>
        <v>3792.2503438789549</v>
      </c>
      <c r="E46" s="2">
        <f t="shared" si="3"/>
        <v>0.19078947368421054</v>
      </c>
      <c r="F46" s="2">
        <f t="shared" si="9"/>
        <v>124.58552631578948</v>
      </c>
      <c r="G46" s="2">
        <f t="shared" si="4"/>
        <v>0.46666666666666667</v>
      </c>
      <c r="H46" s="2">
        <f t="shared" si="10"/>
        <v>58.139912280701758</v>
      </c>
      <c r="I46" s="2">
        <f t="shared" si="5"/>
        <v>0.28333333333333333</v>
      </c>
      <c r="J46" s="2">
        <f t="shared" si="6"/>
        <v>35.299232456140352</v>
      </c>
      <c r="K46">
        <f t="shared" si="7"/>
        <v>149</v>
      </c>
      <c r="L46" s="2">
        <f t="shared" si="8"/>
        <v>6.72189349112426</v>
      </c>
      <c r="M46" s="9">
        <f t="shared" si="11"/>
        <v>1001.5621301775147</v>
      </c>
      <c r="O46" s="2"/>
      <c r="P46" s="14"/>
      <c r="Q46" s="2"/>
      <c r="R46" s="2"/>
      <c r="S46" s="2"/>
      <c r="T46" s="2"/>
      <c r="V46" s="2"/>
      <c r="W46" s="9"/>
      <c r="X46" s="9"/>
    </row>
    <row r="47" spans="1:24" x14ac:dyDescent="0.25">
      <c r="A47" t="s">
        <v>4</v>
      </c>
      <c r="B47">
        <f t="shared" si="0"/>
        <v>421</v>
      </c>
      <c r="C47" s="2">
        <f t="shared" si="1"/>
        <v>6.0859030837004404</v>
      </c>
      <c r="D47" s="14">
        <f t="shared" si="2"/>
        <v>2562.1651982378853</v>
      </c>
      <c r="E47" s="2">
        <f t="shared" si="3"/>
        <v>0.28865979381443296</v>
      </c>
      <c r="F47" s="2">
        <f t="shared" si="9"/>
        <v>121.52577319587628</v>
      </c>
      <c r="G47" s="2">
        <f t="shared" si="4"/>
        <v>0.55172413793103448</v>
      </c>
      <c r="H47" s="2">
        <f t="shared" si="10"/>
        <v>67.04870245289726</v>
      </c>
      <c r="I47" s="2">
        <f t="shared" si="5"/>
        <v>0.43103448275862066</v>
      </c>
      <c r="J47" s="2">
        <f t="shared" si="6"/>
        <v>52.381798791325984</v>
      </c>
      <c r="K47">
        <f t="shared" si="7"/>
        <v>201</v>
      </c>
      <c r="L47" s="2">
        <f t="shared" si="8"/>
        <v>6.8253275109170302</v>
      </c>
      <c r="M47" s="9">
        <f t="shared" si="11"/>
        <v>1371.890829694323</v>
      </c>
      <c r="O47" s="2"/>
      <c r="P47" s="14"/>
      <c r="Q47" s="2"/>
      <c r="R47" s="2"/>
      <c r="S47" s="2"/>
      <c r="T47" s="2"/>
      <c r="V47" s="2"/>
      <c r="W47" s="9"/>
      <c r="X47" s="9"/>
    </row>
    <row r="48" spans="1:24" x14ac:dyDescent="0.25">
      <c r="A48" t="s">
        <v>5</v>
      </c>
      <c r="B48">
        <f t="shared" si="0"/>
        <v>340</v>
      </c>
      <c r="C48" s="2">
        <f t="shared" si="1"/>
        <v>5.8005319148936172</v>
      </c>
      <c r="D48" s="14">
        <f t="shared" si="2"/>
        <v>1972.1808510638298</v>
      </c>
      <c r="E48" s="2">
        <f t="shared" si="3"/>
        <v>0.304029304029304</v>
      </c>
      <c r="F48" s="2">
        <f t="shared" si="9"/>
        <v>103.36996336996336</v>
      </c>
      <c r="G48" s="2">
        <f t="shared" si="4"/>
        <v>0.56666666666666665</v>
      </c>
      <c r="H48" s="2">
        <f t="shared" si="10"/>
        <v>58.576312576312567</v>
      </c>
      <c r="I48" s="2">
        <f t="shared" si="5"/>
        <v>0.4777777777777778</v>
      </c>
      <c r="J48" s="2">
        <f t="shared" si="6"/>
        <v>49.387871387871385</v>
      </c>
      <c r="K48">
        <f t="shared" si="7"/>
        <v>292</v>
      </c>
      <c r="L48" s="2">
        <f t="shared" si="8"/>
        <v>6.0630372492836679</v>
      </c>
      <c r="M48" s="9">
        <f t="shared" si="11"/>
        <v>1770.4068767908311</v>
      </c>
      <c r="O48" s="2"/>
      <c r="P48" s="14"/>
      <c r="Q48" s="2"/>
      <c r="R48" s="2"/>
      <c r="S48" s="2"/>
      <c r="T48" s="2"/>
      <c r="V48" s="2"/>
      <c r="W48" s="9"/>
      <c r="X48" s="9"/>
    </row>
    <row r="49" spans="1:26" x14ac:dyDescent="0.25">
      <c r="A49" t="s">
        <v>6</v>
      </c>
      <c r="B49">
        <f t="shared" si="0"/>
        <v>231</v>
      </c>
      <c r="C49" s="2">
        <f t="shared" si="1"/>
        <v>5.8346153846153843</v>
      </c>
      <c r="D49" s="14">
        <f t="shared" si="2"/>
        <v>1347.7961538461539</v>
      </c>
      <c r="E49" s="2">
        <f t="shared" si="3"/>
        <v>0.37130801687763715</v>
      </c>
      <c r="F49" s="2">
        <f t="shared" si="9"/>
        <v>85.77215189873418</v>
      </c>
      <c r="G49" s="2">
        <f t="shared" si="4"/>
        <v>0.47692307692307695</v>
      </c>
      <c r="H49" s="2">
        <f t="shared" si="10"/>
        <v>40.906718597857839</v>
      </c>
      <c r="I49" s="2">
        <f t="shared" si="5"/>
        <v>0.35384615384615387</v>
      </c>
      <c r="J49" s="2">
        <f t="shared" si="6"/>
        <v>30.350146056475172</v>
      </c>
      <c r="K49">
        <f t="shared" si="7"/>
        <v>342</v>
      </c>
      <c r="L49" s="2">
        <f t="shared" si="8"/>
        <v>7.3770053475935828</v>
      </c>
      <c r="M49" s="9">
        <f t="shared" si="11"/>
        <v>2522.9358288770054</v>
      </c>
      <c r="O49" s="2"/>
      <c r="P49" s="14"/>
      <c r="Q49" s="2"/>
      <c r="R49" s="2"/>
      <c r="S49" s="2"/>
      <c r="T49" s="2"/>
      <c r="V49" s="2"/>
      <c r="W49" s="9"/>
      <c r="X49" s="9"/>
    </row>
    <row r="50" spans="1:26" x14ac:dyDescent="0.25">
      <c r="A50" t="s">
        <v>7</v>
      </c>
      <c r="B50">
        <f t="shared" si="0"/>
        <v>153</v>
      </c>
      <c r="C50" s="2">
        <f t="shared" si="1"/>
        <v>5.8260869565217392</v>
      </c>
      <c r="D50" s="14">
        <f t="shared" si="2"/>
        <v>891.39130434782612</v>
      </c>
      <c r="E50" s="2">
        <f t="shared" si="3"/>
        <v>0.35428571428571426</v>
      </c>
      <c r="F50" s="2">
        <f t="shared" si="9"/>
        <v>54.205714285714279</v>
      </c>
      <c r="G50" s="2">
        <f t="shared" si="4"/>
        <v>0.54166666666666663</v>
      </c>
      <c r="H50" s="2">
        <f t="shared" si="10"/>
        <v>29.361428571428565</v>
      </c>
      <c r="I50" s="2">
        <f t="shared" si="5"/>
        <v>0.45833333333333331</v>
      </c>
      <c r="J50" s="2">
        <f t="shared" si="6"/>
        <v>24.844285714285711</v>
      </c>
      <c r="K50">
        <f t="shared" si="7"/>
        <v>402</v>
      </c>
      <c r="L50" s="2">
        <f t="shared" si="8"/>
        <v>7.5046296296296298</v>
      </c>
      <c r="M50" s="9">
        <f t="shared" si="11"/>
        <v>3016.8611111111113</v>
      </c>
      <c r="O50" s="2"/>
      <c r="P50" s="14"/>
      <c r="Q50" s="2"/>
      <c r="R50" s="2"/>
      <c r="S50" s="2"/>
      <c r="T50" s="2"/>
      <c r="V50" s="2"/>
      <c r="W50" s="9"/>
      <c r="X50" s="9"/>
    </row>
    <row r="51" spans="1:26" x14ac:dyDescent="0.25">
      <c r="A51" t="s">
        <v>8</v>
      </c>
      <c r="B51">
        <f t="shared" si="0"/>
        <v>97</v>
      </c>
      <c r="C51" s="2">
        <f t="shared" si="1"/>
        <v>6.1923076923076925</v>
      </c>
      <c r="D51" s="14">
        <f t="shared" si="2"/>
        <v>600.65384615384619</v>
      </c>
      <c r="E51" s="2">
        <f t="shared" si="3"/>
        <v>0.38783269961977185</v>
      </c>
      <c r="F51" s="2">
        <f t="shared" si="9"/>
        <v>37.619771863117869</v>
      </c>
      <c r="G51" s="2">
        <f t="shared" si="4"/>
        <v>0.72499999999999998</v>
      </c>
      <c r="H51" s="2">
        <f t="shared" si="10"/>
        <v>27.274334600760454</v>
      </c>
      <c r="I51" s="2">
        <f t="shared" si="5"/>
        <v>0.65</v>
      </c>
      <c r="J51" s="2">
        <f t="shared" si="6"/>
        <v>24.452851711026614</v>
      </c>
      <c r="K51">
        <f t="shared" si="7"/>
        <v>400</v>
      </c>
      <c r="L51" s="2">
        <f t="shared" si="8"/>
        <v>7.1490825688073398</v>
      </c>
      <c r="M51" s="9">
        <f t="shared" si="11"/>
        <v>2859.6330275229361</v>
      </c>
      <c r="O51" s="2"/>
      <c r="P51" s="14"/>
      <c r="Q51" s="2"/>
      <c r="R51" s="2"/>
      <c r="S51" s="2"/>
      <c r="T51" s="2"/>
      <c r="V51" s="2"/>
      <c r="W51" s="9"/>
      <c r="X51" s="9"/>
      <c r="Z51" s="9"/>
    </row>
    <row r="52" spans="1:26" x14ac:dyDescent="0.25">
      <c r="A52" t="s">
        <v>9</v>
      </c>
      <c r="B52">
        <f t="shared" si="0"/>
        <v>56</v>
      </c>
      <c r="C52" s="2">
        <f t="shared" si="1"/>
        <v>5.9636363636363638</v>
      </c>
      <c r="D52" s="14">
        <f t="shared" si="2"/>
        <v>333.9636363636364</v>
      </c>
      <c r="E52" s="2">
        <f t="shared" si="3"/>
        <v>0.51829268292682928</v>
      </c>
      <c r="F52" s="2">
        <f t="shared" si="9"/>
        <v>29.024390243902438</v>
      </c>
      <c r="G52" s="2">
        <f t="shared" si="4"/>
        <v>0.59090909090909094</v>
      </c>
      <c r="H52" s="2">
        <f t="shared" si="10"/>
        <v>17.150776053215079</v>
      </c>
      <c r="I52" s="2">
        <f t="shared" si="5"/>
        <v>0.5</v>
      </c>
      <c r="J52" s="2">
        <f t="shared" si="6"/>
        <v>14.512195121951219</v>
      </c>
      <c r="K52">
        <f t="shared" si="7"/>
        <v>358</v>
      </c>
      <c r="L52" s="2">
        <f t="shared" si="8"/>
        <v>7.6836461126005364</v>
      </c>
      <c r="M52" s="9">
        <f t="shared" si="11"/>
        <v>2750.7453083109922</v>
      </c>
      <c r="O52" s="2"/>
      <c r="P52" s="14"/>
      <c r="Q52" s="2"/>
      <c r="R52" s="2"/>
      <c r="S52" s="2"/>
      <c r="T52" s="2"/>
      <c r="V52" s="2"/>
      <c r="W52" s="9"/>
      <c r="X52" s="9"/>
      <c r="Z52" s="9"/>
    </row>
    <row r="53" spans="1:26" x14ac:dyDescent="0.25">
      <c r="A53" t="s">
        <v>10</v>
      </c>
      <c r="B53">
        <f t="shared" si="0"/>
        <v>25</v>
      </c>
      <c r="C53" s="2">
        <f t="shared" si="1"/>
        <v>5.617647058823529</v>
      </c>
      <c r="D53" s="14">
        <f t="shared" si="2"/>
        <v>140.44117647058823</v>
      </c>
      <c r="E53" s="2">
        <f t="shared" si="3"/>
        <v>0.49763033175355448</v>
      </c>
      <c r="F53" s="2">
        <f t="shared" si="9"/>
        <v>12.440758293838861</v>
      </c>
      <c r="G53" s="2">
        <f t="shared" si="4"/>
        <v>0.61904761904761907</v>
      </c>
      <c r="H53" s="2">
        <f t="shared" si="10"/>
        <v>7.701421800947867</v>
      </c>
      <c r="I53" s="2">
        <f t="shared" si="5"/>
        <v>0.52380952380952384</v>
      </c>
      <c r="J53" s="2">
        <f t="shared" si="6"/>
        <v>6.5165876777251182</v>
      </c>
      <c r="K53">
        <f t="shared" si="7"/>
        <v>299</v>
      </c>
      <c r="L53" s="2">
        <f t="shared" si="8"/>
        <v>7.0973451327433628</v>
      </c>
      <c r="M53" s="9">
        <f t="shared" si="11"/>
        <v>2122.1061946902655</v>
      </c>
      <c r="O53" s="2"/>
      <c r="P53" s="14"/>
      <c r="Q53" s="2"/>
      <c r="R53" s="2"/>
      <c r="S53" s="2"/>
      <c r="T53" s="2"/>
      <c r="V53" s="2"/>
      <c r="W53" s="9"/>
      <c r="X53" s="9"/>
    </row>
    <row r="54" spans="1:26" x14ac:dyDescent="0.25">
      <c r="A54" t="s">
        <v>11</v>
      </c>
      <c r="B54">
        <f t="shared" si="0"/>
        <v>22</v>
      </c>
      <c r="C54" s="2">
        <f t="shared" si="1"/>
        <v>5.5652173913043477</v>
      </c>
      <c r="D54" s="14">
        <f t="shared" si="2"/>
        <v>122.43478260869566</v>
      </c>
      <c r="E54" s="2">
        <f t="shared" si="3"/>
        <v>0.53472222222222221</v>
      </c>
      <c r="F54" s="2">
        <f t="shared" si="9"/>
        <v>11.763888888888889</v>
      </c>
      <c r="G54" s="2">
        <f t="shared" si="4"/>
        <v>0.66666666666666663</v>
      </c>
      <c r="H54" s="2">
        <f t="shared" si="10"/>
        <v>7.8425925925925926</v>
      </c>
      <c r="I54" s="2">
        <f t="shared" si="5"/>
        <v>0.46666666666666667</v>
      </c>
      <c r="J54" s="2">
        <f t="shared" si="6"/>
        <v>5.4898148148148147</v>
      </c>
      <c r="K54">
        <f t="shared" si="7"/>
        <v>237</v>
      </c>
      <c r="L54" s="2">
        <f t="shared" si="8"/>
        <v>7.6218487394957979</v>
      </c>
      <c r="M54" s="9">
        <f t="shared" si="11"/>
        <v>1806.3781512605042</v>
      </c>
      <c r="O54" s="2"/>
      <c r="P54" s="14"/>
      <c r="Q54" s="2"/>
      <c r="R54" s="2"/>
      <c r="S54" s="2"/>
      <c r="T54" s="2"/>
      <c r="V54" s="2"/>
      <c r="W54" s="9"/>
      <c r="X54" s="9"/>
    </row>
    <row r="55" spans="1:26" x14ac:dyDescent="0.25">
      <c r="A55" t="s">
        <v>12</v>
      </c>
      <c r="B55">
        <f t="shared" si="0"/>
        <v>17</v>
      </c>
      <c r="C55" s="2">
        <f t="shared" si="1"/>
        <v>4.4814814814814818</v>
      </c>
      <c r="D55" s="14">
        <f t="shared" si="2"/>
        <v>76.18518518518519</v>
      </c>
      <c r="E55" s="2">
        <f t="shared" si="3"/>
        <v>0.58278145695364236</v>
      </c>
      <c r="F55" s="2">
        <f t="shared" si="9"/>
        <v>9.9072847682119196</v>
      </c>
      <c r="G55" s="2">
        <f t="shared" si="4"/>
        <v>0.61111111111111116</v>
      </c>
      <c r="H55" s="2">
        <f t="shared" si="10"/>
        <v>6.0544518027961738</v>
      </c>
      <c r="I55" s="2">
        <f t="shared" si="5"/>
        <v>0.58333333333333337</v>
      </c>
      <c r="J55" s="2">
        <f t="shared" si="6"/>
        <v>5.7792494481236201</v>
      </c>
      <c r="K55">
        <f t="shared" si="7"/>
        <v>416</v>
      </c>
      <c r="L55" s="2">
        <f t="shared" si="8"/>
        <v>7.195402298850575</v>
      </c>
      <c r="M55" s="9">
        <f t="shared" si="11"/>
        <v>2993.2873563218391</v>
      </c>
      <c r="O55" s="2"/>
      <c r="P55" s="14"/>
      <c r="Q55" s="2"/>
      <c r="R55" s="2"/>
      <c r="S55" s="2"/>
      <c r="T55" s="2"/>
      <c r="V55" s="2"/>
      <c r="W55" s="9"/>
      <c r="X55" s="9"/>
    </row>
    <row r="56" spans="1:26" x14ac:dyDescent="0.25">
      <c r="A56" t="s">
        <v>15</v>
      </c>
      <c r="C56" s="2"/>
      <c r="D56" s="14"/>
      <c r="E56" s="2"/>
      <c r="F56" s="2"/>
      <c r="G56" s="2"/>
      <c r="H56" s="2"/>
      <c r="I56" s="2"/>
      <c r="J56" s="2"/>
      <c r="L56" s="2"/>
      <c r="M56" s="9"/>
      <c r="O56" s="2"/>
      <c r="P56" s="14"/>
      <c r="Q56" s="2"/>
      <c r="R56" s="2"/>
      <c r="S56" s="2"/>
      <c r="T56" s="2"/>
      <c r="V56" s="2"/>
      <c r="W56" s="9"/>
      <c r="X56" s="9"/>
    </row>
    <row r="57" spans="1:26" x14ac:dyDescent="0.25">
      <c r="A57" t="s">
        <v>0</v>
      </c>
      <c r="B57">
        <f t="shared" ref="B57:B69" si="12">J19</f>
        <v>64</v>
      </c>
      <c r="C57" s="2">
        <f t="shared" ref="C57:C69" si="13">K19</f>
        <v>5.6710526315789478</v>
      </c>
      <c r="D57" s="14">
        <f t="shared" ref="D57:D69" si="14">B57*C57</f>
        <v>362.94736842105266</v>
      </c>
      <c r="E57" s="2">
        <f t="shared" ref="E57:E69" si="15">L19</f>
        <v>0.15867158671586715</v>
      </c>
      <c r="F57" s="2">
        <f t="shared" si="9"/>
        <v>10.154981549815497</v>
      </c>
      <c r="G57" s="2">
        <f t="shared" si="4"/>
        <v>0.33333333333333331</v>
      </c>
      <c r="H57" s="2">
        <f t="shared" si="10"/>
        <v>3.3849938499384988</v>
      </c>
      <c r="I57" s="2">
        <f t="shared" ref="I57:I69" si="16">N19</f>
        <v>0.16666666666666666</v>
      </c>
      <c r="J57" s="2">
        <f t="shared" ref="J57:J69" si="17">(F57*I57)</f>
        <v>1.6924969249692494</v>
      </c>
      <c r="K57">
        <f t="shared" ref="K57:K69" si="18">F19</f>
        <v>2</v>
      </c>
      <c r="L57" s="2">
        <f t="shared" ref="L57:L69" si="19">G19</f>
        <v>3</v>
      </c>
      <c r="M57" s="9">
        <f t="shared" si="11"/>
        <v>6</v>
      </c>
      <c r="O57" s="2"/>
      <c r="P57" s="14"/>
      <c r="Q57" s="2"/>
      <c r="R57" s="2"/>
      <c r="S57" s="2"/>
      <c r="T57" s="2"/>
      <c r="V57" s="2"/>
      <c r="W57" s="9"/>
      <c r="X57" s="9"/>
    </row>
    <row r="58" spans="1:26" x14ac:dyDescent="0.25">
      <c r="A58" t="s">
        <v>1</v>
      </c>
      <c r="B58">
        <f t="shared" si="12"/>
        <v>83</v>
      </c>
      <c r="C58" s="2">
        <f t="shared" si="13"/>
        <v>4.782258064516129</v>
      </c>
      <c r="D58" s="14">
        <f t="shared" si="14"/>
        <v>396.92741935483872</v>
      </c>
      <c r="E58" s="2">
        <f t="shared" si="15"/>
        <v>0.20618556701030927</v>
      </c>
      <c r="F58" s="2">
        <f t="shared" si="9"/>
        <v>17.11340206185567</v>
      </c>
      <c r="G58" s="2">
        <f t="shared" si="4"/>
        <v>0.15384615384615385</v>
      </c>
      <c r="H58" s="2">
        <f t="shared" si="10"/>
        <v>2.6328310864393338</v>
      </c>
      <c r="I58" s="2">
        <f t="shared" si="16"/>
        <v>0.15384615384615385</v>
      </c>
      <c r="J58" s="2">
        <f t="shared" si="17"/>
        <v>2.6328310864393338</v>
      </c>
      <c r="K58">
        <f t="shared" si="18"/>
        <v>10</v>
      </c>
      <c r="L58" s="2">
        <f t="shared" si="19"/>
        <v>6.5882352941176467</v>
      </c>
      <c r="M58" s="9">
        <f t="shared" si="11"/>
        <v>65.882352941176464</v>
      </c>
      <c r="O58" s="2"/>
      <c r="P58" s="14"/>
      <c r="Q58" s="2"/>
      <c r="R58" s="2"/>
      <c r="S58" s="2"/>
      <c r="T58" s="2"/>
      <c r="V58" s="2"/>
      <c r="W58" s="9"/>
      <c r="X58" s="9"/>
    </row>
    <row r="59" spans="1:26" x14ac:dyDescent="0.25">
      <c r="A59" t="s">
        <v>2</v>
      </c>
      <c r="B59">
        <f t="shared" si="12"/>
        <v>177</v>
      </c>
      <c r="C59" s="2">
        <f t="shared" si="13"/>
        <v>5.1764705882352944</v>
      </c>
      <c r="D59" s="14">
        <f t="shared" si="14"/>
        <v>916.23529411764707</v>
      </c>
      <c r="E59" s="2">
        <f t="shared" si="15"/>
        <v>0.32489451476793246</v>
      </c>
      <c r="F59" s="2">
        <f t="shared" si="9"/>
        <v>57.506329113924046</v>
      </c>
      <c r="G59" s="2">
        <f t="shared" si="4"/>
        <v>0.16666666666666666</v>
      </c>
      <c r="H59" s="2">
        <f t="shared" si="10"/>
        <v>9.5843881856540065</v>
      </c>
      <c r="I59" s="2">
        <f t="shared" si="16"/>
        <v>0.16666666666666666</v>
      </c>
      <c r="J59" s="2">
        <f t="shared" si="17"/>
        <v>9.5843881856540065</v>
      </c>
      <c r="K59">
        <f t="shared" si="18"/>
        <v>16</v>
      </c>
      <c r="L59" s="2">
        <f t="shared" si="19"/>
        <v>6.5263157894736841</v>
      </c>
      <c r="M59" s="9">
        <f t="shared" si="11"/>
        <v>104.42105263157895</v>
      </c>
      <c r="O59" s="2"/>
      <c r="P59" s="14"/>
      <c r="Q59" s="2"/>
      <c r="R59" s="2"/>
      <c r="S59" s="2"/>
      <c r="T59" s="2"/>
      <c r="V59" s="2"/>
      <c r="W59" s="9"/>
      <c r="X59" s="9"/>
    </row>
    <row r="60" spans="1:26" x14ac:dyDescent="0.25">
      <c r="A60" t="s">
        <v>3</v>
      </c>
      <c r="B60">
        <f t="shared" si="12"/>
        <v>210</v>
      </c>
      <c r="C60" s="2">
        <f t="shared" si="13"/>
        <v>5.1775362318840576</v>
      </c>
      <c r="D60" s="14">
        <f t="shared" si="14"/>
        <v>1087.282608695652</v>
      </c>
      <c r="E60" s="2">
        <f t="shared" si="15"/>
        <v>0.30952380952380953</v>
      </c>
      <c r="F60" s="2">
        <f t="shared" si="9"/>
        <v>65</v>
      </c>
      <c r="G60" s="2">
        <f t="shared" si="4"/>
        <v>0.33333333333333331</v>
      </c>
      <c r="H60" s="2">
        <f t="shared" si="10"/>
        <v>21.666666666666664</v>
      </c>
      <c r="I60" s="2">
        <f t="shared" si="16"/>
        <v>0.26666666666666666</v>
      </c>
      <c r="J60" s="2">
        <f t="shared" si="17"/>
        <v>17.333333333333332</v>
      </c>
      <c r="K60">
        <f t="shared" si="18"/>
        <v>27</v>
      </c>
      <c r="L60" s="2">
        <f t="shared" si="19"/>
        <v>6.75</v>
      </c>
      <c r="M60" s="9">
        <f t="shared" si="11"/>
        <v>182.25</v>
      </c>
      <c r="O60" s="2"/>
      <c r="P60" s="14"/>
      <c r="Q60" s="2"/>
      <c r="R60" s="2"/>
      <c r="S60" s="2"/>
      <c r="T60" s="2"/>
      <c r="V60" s="2"/>
      <c r="W60" s="9"/>
      <c r="X60" s="9"/>
    </row>
    <row r="61" spans="1:26" x14ac:dyDescent="0.25">
      <c r="A61" t="s">
        <v>4</v>
      </c>
      <c r="B61">
        <f t="shared" si="12"/>
        <v>216</v>
      </c>
      <c r="C61" s="2">
        <f t="shared" si="13"/>
        <v>5.5433962264150942</v>
      </c>
      <c r="D61" s="14">
        <f t="shared" si="14"/>
        <v>1197.3735849056604</v>
      </c>
      <c r="E61" s="2">
        <f t="shared" si="15"/>
        <v>0.33050847457627119</v>
      </c>
      <c r="F61" s="2">
        <f t="shared" si="9"/>
        <v>71.389830508474574</v>
      </c>
      <c r="G61" s="2">
        <f t="shared" si="4"/>
        <v>0.40909090909090912</v>
      </c>
      <c r="H61" s="2">
        <f t="shared" si="10"/>
        <v>29.204930662557782</v>
      </c>
      <c r="I61" s="2">
        <f t="shared" si="16"/>
        <v>0.27272727272727271</v>
      </c>
      <c r="J61" s="2">
        <f t="shared" si="17"/>
        <v>19.469953775038519</v>
      </c>
      <c r="K61">
        <f t="shared" si="18"/>
        <v>50</v>
      </c>
      <c r="L61" s="2">
        <f t="shared" si="19"/>
        <v>6.4838709677419351</v>
      </c>
      <c r="M61" s="9">
        <f t="shared" si="11"/>
        <v>324.19354838709677</v>
      </c>
      <c r="O61" s="2"/>
      <c r="P61" s="14"/>
      <c r="Q61" s="2"/>
      <c r="R61" s="2"/>
      <c r="S61" s="2"/>
      <c r="T61" s="2"/>
      <c r="V61" s="2"/>
      <c r="W61" s="9"/>
      <c r="X61" s="9"/>
    </row>
    <row r="62" spans="1:26" x14ac:dyDescent="0.25">
      <c r="A62" t="s">
        <v>5</v>
      </c>
      <c r="B62">
        <f t="shared" si="12"/>
        <v>181</v>
      </c>
      <c r="C62" s="2">
        <f t="shared" si="13"/>
        <v>5.5637254901960782</v>
      </c>
      <c r="D62" s="14">
        <f t="shared" si="14"/>
        <v>1007.0343137254902</v>
      </c>
      <c r="E62" s="2">
        <f t="shared" si="15"/>
        <v>0.28358208955223879</v>
      </c>
      <c r="F62" s="2">
        <f t="shared" si="9"/>
        <v>51.328358208955223</v>
      </c>
      <c r="G62" s="2">
        <f t="shared" si="4"/>
        <v>0.54166666666666663</v>
      </c>
      <c r="H62" s="2">
        <f t="shared" si="10"/>
        <v>27.80286069651741</v>
      </c>
      <c r="I62" s="2">
        <f t="shared" si="16"/>
        <v>0.375</v>
      </c>
      <c r="J62" s="2">
        <f t="shared" si="17"/>
        <v>19.248134328358208</v>
      </c>
      <c r="K62">
        <f t="shared" si="18"/>
        <v>62</v>
      </c>
      <c r="L62" s="2">
        <f t="shared" si="19"/>
        <v>7.0684931506849313</v>
      </c>
      <c r="M62" s="9">
        <f t="shared" si="11"/>
        <v>438.24657534246575</v>
      </c>
      <c r="O62" s="2"/>
      <c r="P62" s="14"/>
      <c r="Q62" s="2"/>
      <c r="R62" s="2"/>
      <c r="S62" s="2"/>
      <c r="T62" s="2"/>
      <c r="V62" s="2"/>
      <c r="W62" s="9"/>
      <c r="X62" s="9"/>
    </row>
    <row r="63" spans="1:26" x14ac:dyDescent="0.25">
      <c r="A63" t="s">
        <v>6</v>
      </c>
      <c r="B63">
        <f t="shared" si="12"/>
        <v>141</v>
      </c>
      <c r="C63" s="2">
        <f t="shared" si="13"/>
        <v>5.4848484848484844</v>
      </c>
      <c r="D63" s="14">
        <f t="shared" si="14"/>
        <v>773.36363636363626</v>
      </c>
      <c r="E63" s="2">
        <f t="shared" si="15"/>
        <v>0.37089201877934275</v>
      </c>
      <c r="F63" s="2">
        <f t="shared" si="9"/>
        <v>52.295774647887328</v>
      </c>
      <c r="G63" s="2">
        <f t="shared" si="4"/>
        <v>0.5</v>
      </c>
      <c r="H63" s="2">
        <f t="shared" si="10"/>
        <v>26.147887323943664</v>
      </c>
      <c r="I63" s="2">
        <f t="shared" si="16"/>
        <v>0.44444444444444442</v>
      </c>
      <c r="J63" s="2">
        <f t="shared" si="17"/>
        <v>23.242566510172143</v>
      </c>
      <c r="K63">
        <f t="shared" si="18"/>
        <v>75</v>
      </c>
      <c r="L63" s="2">
        <f t="shared" si="19"/>
        <v>6.2560975609756095</v>
      </c>
      <c r="M63" s="9">
        <f t="shared" si="11"/>
        <v>469.20731707317071</v>
      </c>
      <c r="O63" s="2"/>
      <c r="P63" s="14"/>
      <c r="Q63" s="2"/>
      <c r="R63" s="2"/>
      <c r="S63" s="2"/>
      <c r="T63" s="2"/>
      <c r="V63" s="2"/>
      <c r="W63" s="9"/>
      <c r="X63" s="9"/>
    </row>
    <row r="64" spans="1:26" x14ac:dyDescent="0.25">
      <c r="A64" t="s">
        <v>7</v>
      </c>
      <c r="B64">
        <f t="shared" si="12"/>
        <v>90</v>
      </c>
      <c r="C64" s="2">
        <f t="shared" si="13"/>
        <v>6.427083333333333</v>
      </c>
      <c r="D64" s="14">
        <f t="shared" si="14"/>
        <v>578.4375</v>
      </c>
      <c r="E64" s="2">
        <f t="shared" si="15"/>
        <v>0.453416149068323</v>
      </c>
      <c r="F64" s="2">
        <f t="shared" si="9"/>
        <v>40.807453416149073</v>
      </c>
      <c r="G64" s="2">
        <f t="shared" si="4"/>
        <v>0.52941176470588236</v>
      </c>
      <c r="H64" s="2">
        <f t="shared" si="10"/>
        <v>21.60394592619657</v>
      </c>
      <c r="I64" s="2">
        <f t="shared" si="16"/>
        <v>0.35294117647058826</v>
      </c>
      <c r="J64" s="2">
        <f t="shared" si="17"/>
        <v>14.40263061746438</v>
      </c>
      <c r="K64">
        <f t="shared" si="18"/>
        <v>76</v>
      </c>
      <c r="L64" s="2">
        <f t="shared" si="19"/>
        <v>6.8444444444444441</v>
      </c>
      <c r="M64" s="9">
        <f t="shared" si="11"/>
        <v>520.17777777777781</v>
      </c>
      <c r="O64" s="2"/>
      <c r="P64" s="14"/>
      <c r="Q64" s="2"/>
      <c r="R64" s="2"/>
      <c r="S64" s="2"/>
      <c r="T64" s="2"/>
      <c r="V64" s="2"/>
      <c r="W64" s="9"/>
      <c r="X64" s="9"/>
    </row>
    <row r="65" spans="1:26" x14ac:dyDescent="0.25">
      <c r="A65" t="s">
        <v>8</v>
      </c>
      <c r="B65">
        <f t="shared" si="12"/>
        <v>70</v>
      </c>
      <c r="C65" s="2">
        <f t="shared" si="13"/>
        <v>5.5111111111111111</v>
      </c>
      <c r="D65" s="14">
        <f t="shared" si="14"/>
        <v>385.77777777777777</v>
      </c>
      <c r="E65" s="2">
        <f t="shared" si="15"/>
        <v>0.42926829268292682</v>
      </c>
      <c r="F65" s="2">
        <f t="shared" si="9"/>
        <v>30.048780487804876</v>
      </c>
      <c r="G65" s="2">
        <f t="shared" si="4"/>
        <v>0.52173913043478259</v>
      </c>
      <c r="H65" s="2">
        <f t="shared" si="10"/>
        <v>15.677624602332978</v>
      </c>
      <c r="I65" s="2">
        <f t="shared" si="16"/>
        <v>0.43478260869565216</v>
      </c>
      <c r="J65" s="2">
        <f t="shared" si="17"/>
        <v>13.064687168610815</v>
      </c>
      <c r="K65">
        <f t="shared" si="18"/>
        <v>116</v>
      </c>
      <c r="L65" s="2">
        <f t="shared" si="19"/>
        <v>6.6712328767123283</v>
      </c>
      <c r="M65" s="9">
        <f t="shared" si="11"/>
        <v>773.86301369863008</v>
      </c>
      <c r="O65" s="2"/>
      <c r="P65" s="14"/>
      <c r="Q65" s="2"/>
      <c r="R65" s="2"/>
      <c r="S65" s="2"/>
      <c r="T65" s="2"/>
      <c r="V65" s="2"/>
      <c r="W65" s="9"/>
      <c r="X65" s="9"/>
    </row>
    <row r="66" spans="1:26" x14ac:dyDescent="0.25">
      <c r="A66" t="s">
        <v>9</v>
      </c>
      <c r="B66">
        <f t="shared" si="12"/>
        <v>33</v>
      </c>
      <c r="C66" s="2">
        <f t="shared" si="13"/>
        <v>4.96875</v>
      </c>
      <c r="D66" s="14">
        <f t="shared" si="14"/>
        <v>163.96875</v>
      </c>
      <c r="E66" s="2">
        <f t="shared" si="15"/>
        <v>0.38317757009345793</v>
      </c>
      <c r="F66" s="2">
        <f t="shared" si="9"/>
        <v>12.644859813084112</v>
      </c>
      <c r="G66" s="2">
        <f t="shared" si="4"/>
        <v>0.69230769230769229</v>
      </c>
      <c r="H66" s="2">
        <f t="shared" si="10"/>
        <v>8.7541337167505393</v>
      </c>
      <c r="I66" s="2">
        <f t="shared" si="16"/>
        <v>0.53846153846153844</v>
      </c>
      <c r="J66" s="2">
        <f t="shared" si="17"/>
        <v>6.8087706685837528</v>
      </c>
      <c r="K66">
        <f t="shared" si="18"/>
        <v>121</v>
      </c>
      <c r="L66" s="2">
        <f t="shared" si="19"/>
        <v>6.984251968503937</v>
      </c>
      <c r="M66" s="9">
        <f t="shared" si="11"/>
        <v>845.09448818897636</v>
      </c>
      <c r="O66" s="2"/>
      <c r="P66" s="14"/>
      <c r="Q66" s="2"/>
      <c r="R66" s="2"/>
      <c r="S66" s="2"/>
      <c r="T66" s="2"/>
      <c r="V66" s="2"/>
      <c r="W66" s="9"/>
      <c r="X66" s="9"/>
    </row>
    <row r="67" spans="1:26" x14ac:dyDescent="0.25">
      <c r="A67" t="s">
        <v>10</v>
      </c>
      <c r="B67">
        <f t="shared" si="12"/>
        <v>25</v>
      </c>
      <c r="C67" s="2">
        <f t="shared" si="13"/>
        <v>4.8717948717948714</v>
      </c>
      <c r="D67" s="14">
        <f t="shared" si="14"/>
        <v>121.79487179487178</v>
      </c>
      <c r="E67" s="2">
        <f t="shared" si="15"/>
        <v>0.47972972972972971</v>
      </c>
      <c r="F67" s="2">
        <f t="shared" si="9"/>
        <v>11.993243243243242</v>
      </c>
      <c r="G67" s="2">
        <f t="shared" si="4"/>
        <v>0.5714285714285714</v>
      </c>
      <c r="H67" s="2">
        <f t="shared" si="10"/>
        <v>6.8532818532818522</v>
      </c>
      <c r="I67" s="2">
        <f t="shared" si="16"/>
        <v>0.38095238095238093</v>
      </c>
      <c r="J67" s="2">
        <f t="shared" si="17"/>
        <v>4.5688545688545679</v>
      </c>
      <c r="K67">
        <f t="shared" si="18"/>
        <v>97</v>
      </c>
      <c r="L67" s="2">
        <f t="shared" si="19"/>
        <v>6.9743589743589745</v>
      </c>
      <c r="M67" s="9">
        <f t="shared" si="11"/>
        <v>676.51282051282055</v>
      </c>
      <c r="O67" s="2"/>
      <c r="P67" s="14"/>
      <c r="Q67" s="2"/>
      <c r="R67" s="2"/>
      <c r="S67" s="2"/>
      <c r="T67" s="2"/>
      <c r="V67" s="2"/>
      <c r="W67" s="9"/>
      <c r="X67" s="9"/>
    </row>
    <row r="68" spans="1:26" x14ac:dyDescent="0.25">
      <c r="A68" t="s">
        <v>11</v>
      </c>
      <c r="B68">
        <f t="shared" si="12"/>
        <v>14</v>
      </c>
      <c r="C68" s="2">
        <f t="shared" si="13"/>
        <v>3.8333333333333335</v>
      </c>
      <c r="D68" s="14">
        <f t="shared" si="14"/>
        <v>53.666666666666671</v>
      </c>
      <c r="E68" s="2">
        <f t="shared" si="15"/>
        <v>0.42056074766355139</v>
      </c>
      <c r="F68" s="2">
        <f t="shared" si="9"/>
        <v>5.8878504672897192</v>
      </c>
      <c r="G68" s="2">
        <f t="shared" si="4"/>
        <v>0.58333333333333337</v>
      </c>
      <c r="H68" s="2">
        <f t="shared" si="10"/>
        <v>3.4345794392523366</v>
      </c>
      <c r="I68" s="2">
        <f t="shared" si="16"/>
        <v>0.5</v>
      </c>
      <c r="J68" s="2">
        <f t="shared" si="17"/>
        <v>2.9439252336448596</v>
      </c>
      <c r="K68">
        <f t="shared" si="18"/>
        <v>103</v>
      </c>
      <c r="L68" s="2">
        <f t="shared" si="19"/>
        <v>8.0449438202247183</v>
      </c>
      <c r="M68" s="9">
        <f t="shared" si="11"/>
        <v>828.62921348314603</v>
      </c>
      <c r="O68" s="2"/>
      <c r="P68" s="14"/>
      <c r="Q68" s="2"/>
      <c r="R68" s="2"/>
      <c r="S68" s="2"/>
      <c r="T68" s="2"/>
      <c r="V68" s="2"/>
      <c r="W68" s="9"/>
      <c r="X68" s="9"/>
    </row>
    <row r="69" spans="1:26" x14ac:dyDescent="0.25">
      <c r="A69" t="s">
        <v>12</v>
      </c>
      <c r="B69">
        <f t="shared" si="12"/>
        <v>6</v>
      </c>
      <c r="C69" s="2">
        <f t="shared" si="13"/>
        <v>4.4000000000000004</v>
      </c>
      <c r="D69" s="14">
        <f t="shared" si="14"/>
        <v>26.400000000000002</v>
      </c>
      <c r="E69" s="2">
        <f t="shared" si="15"/>
        <v>0.46500000000000002</v>
      </c>
      <c r="F69" s="2">
        <f t="shared" si="9"/>
        <v>2.79</v>
      </c>
      <c r="G69" s="2">
        <f t="shared" si="4"/>
        <v>0.6</v>
      </c>
      <c r="H69" s="2">
        <f t="shared" si="10"/>
        <v>1.6739999999999999</v>
      </c>
      <c r="I69" s="2">
        <f t="shared" si="16"/>
        <v>0.5</v>
      </c>
      <c r="J69" s="2">
        <f t="shared" si="17"/>
        <v>1.395</v>
      </c>
      <c r="K69">
        <f t="shared" si="18"/>
        <v>96</v>
      </c>
      <c r="L69" s="2">
        <f t="shared" si="19"/>
        <v>7.1111111111111107</v>
      </c>
      <c r="M69" s="9">
        <f t="shared" si="11"/>
        <v>682.66666666666663</v>
      </c>
      <c r="O69" s="2"/>
      <c r="P69" s="14"/>
      <c r="Q69" s="2"/>
      <c r="R69" s="2"/>
      <c r="S69" s="2"/>
      <c r="T69" s="2"/>
      <c r="V69" s="2"/>
      <c r="W69" s="9"/>
      <c r="X69" s="9"/>
    </row>
    <row r="70" spans="1:26" x14ac:dyDescent="0.25">
      <c r="B70">
        <f>SUM(B43:B69)</f>
        <v>4894</v>
      </c>
      <c r="D70" s="14">
        <f>SUM(D43:D69)</f>
        <v>26793.815263678691</v>
      </c>
      <c r="F70" s="2"/>
      <c r="H70" s="2">
        <f>SUM(H43:H69)</f>
        <v>561.71772500224859</v>
      </c>
      <c r="I70" s="9"/>
      <c r="J70" s="9">
        <f>SUM(J43:J69)</f>
        <v>418.04746629924767</v>
      </c>
      <c r="K70" s="9">
        <f>SUM(K43:K69)</f>
        <v>4053</v>
      </c>
      <c r="L70" s="9"/>
      <c r="M70" s="9">
        <f t="shared" ref="M70" si="20">SUM(M43:M69)</f>
        <v>28738.790226106994</v>
      </c>
      <c r="P70" s="14"/>
      <c r="R70" s="2"/>
      <c r="S70" s="9"/>
      <c r="T70" s="9"/>
      <c r="U70" s="9"/>
      <c r="V70" s="9"/>
      <c r="W70" s="9"/>
      <c r="X70" s="9"/>
      <c r="Y70" s="9"/>
      <c r="Z70" s="9"/>
    </row>
    <row r="72" spans="1:26" x14ac:dyDescent="0.25">
      <c r="B72" t="s">
        <v>68</v>
      </c>
      <c r="D72" s="9">
        <f>D70+H70</f>
        <v>27355.532988680938</v>
      </c>
      <c r="F72" t="s">
        <v>70</v>
      </c>
      <c r="I72" s="9">
        <f>J70</f>
        <v>418.04746629924767</v>
      </c>
      <c r="P72" s="9"/>
      <c r="U72" s="9"/>
    </row>
    <row r="73" spans="1:26" x14ac:dyDescent="0.25">
      <c r="B73" t="s">
        <v>69</v>
      </c>
      <c r="D73" s="9">
        <f>M70</f>
        <v>28738.790226106994</v>
      </c>
      <c r="P73" s="9"/>
    </row>
    <row r="74" spans="1:26" x14ac:dyDescent="0.25">
      <c r="D74" s="9">
        <f>SUM(D72:D73)</f>
        <v>56094.323214787932</v>
      </c>
      <c r="P74" s="9"/>
    </row>
    <row r="78" spans="1:26" x14ac:dyDescent="0.25">
      <c r="B78" t="s">
        <v>135</v>
      </c>
    </row>
    <row r="79" spans="1:26" x14ac:dyDescent="0.25">
      <c r="B79" t="s">
        <v>65</v>
      </c>
    </row>
    <row r="80" spans="1:26" ht="45" x14ac:dyDescent="0.25">
      <c r="B80" s="5" t="str">
        <f t="shared" ref="B80:M80" si="21">B41</f>
        <v>no HT persons</v>
      </c>
      <c r="C80" t="str">
        <f t="shared" si="21"/>
        <v>yrs visits</v>
      </c>
      <c r="D80" s="5" t="str">
        <f t="shared" si="21"/>
        <v>number of bp measure</v>
      </c>
      <c r="E80" s="5" t="str">
        <f t="shared" si="21"/>
        <v>prop bp&gt;140/90</v>
      </c>
      <c r="F80" s="5" t="str">
        <f t="shared" si="21"/>
        <v>raised BP</v>
      </c>
      <c r="G80" s="5" t="str">
        <f t="shared" si="21"/>
        <v>prop 2nd bp</v>
      </c>
      <c r="H80" s="5" t="str">
        <f t="shared" si="21"/>
        <v>2nd BP measure</v>
      </c>
      <c r="I80" t="str">
        <f t="shared" si="21"/>
        <v>prop raised BP given diag</v>
      </c>
      <c r="J80" t="str">
        <f t="shared" si="21"/>
        <v>new diagnoses</v>
      </c>
      <c r="K80" s="5" t="str">
        <f t="shared" si="21"/>
        <v>HT persons</v>
      </c>
      <c r="L80" t="str">
        <f t="shared" si="21"/>
        <v>yrs visits</v>
      </c>
      <c r="M80" t="str">
        <f t="shared" si="21"/>
        <v>BP tests</v>
      </c>
      <c r="O80" s="5"/>
      <c r="P80" s="5"/>
      <c r="Q80" s="5"/>
      <c r="R80" s="5"/>
      <c r="S80" s="5"/>
      <c r="T80" s="5"/>
      <c r="U80" s="5"/>
      <c r="W80" s="5"/>
      <c r="X80" s="5"/>
      <c r="Y80" s="5"/>
    </row>
    <row r="81" spans="1:21" x14ac:dyDescent="0.25">
      <c r="A81" t="s">
        <v>14</v>
      </c>
      <c r="D81" s="5"/>
      <c r="E81" s="5"/>
      <c r="F81" s="5"/>
    </row>
    <row r="82" spans="1:21" x14ac:dyDescent="0.25">
      <c r="A82" t="s">
        <v>0</v>
      </c>
      <c r="B82" s="2">
        <f t="shared" ref="B82:K82" si="22">B43</f>
        <v>286</v>
      </c>
      <c r="C82" s="2">
        <v>1</v>
      </c>
      <c r="D82" s="2">
        <f>(B82*C82)</f>
        <v>286</v>
      </c>
      <c r="E82" s="2">
        <f t="shared" si="22"/>
        <v>6.7796610169491525E-2</v>
      </c>
      <c r="F82" s="2">
        <f t="shared" si="22"/>
        <v>19.389830508474578</v>
      </c>
      <c r="G82" s="2">
        <f t="shared" si="22"/>
        <v>0.47826086956521741</v>
      </c>
      <c r="H82" s="2">
        <f t="shared" si="22"/>
        <v>9.2733971997052329</v>
      </c>
      <c r="I82" s="2">
        <f t="shared" si="22"/>
        <v>0.21739130434782608</v>
      </c>
      <c r="J82" s="2">
        <f t="shared" si="22"/>
        <v>4.2151805453205604</v>
      </c>
      <c r="K82" s="2">
        <f t="shared" si="22"/>
        <v>10</v>
      </c>
      <c r="L82" s="2">
        <v>4</v>
      </c>
      <c r="M82" s="2">
        <f>(K82*L82)</f>
        <v>40</v>
      </c>
      <c r="R82" s="2"/>
      <c r="S82" s="2"/>
      <c r="T82" s="2"/>
      <c r="U82" s="2"/>
    </row>
    <row r="83" spans="1:21" x14ac:dyDescent="0.25">
      <c r="A83" t="s">
        <v>1</v>
      </c>
      <c r="B83" s="2">
        <f t="shared" ref="B83:K83" si="23">B44</f>
        <v>577</v>
      </c>
      <c r="C83" s="2">
        <v>1</v>
      </c>
      <c r="D83" s="2">
        <f t="shared" ref="D83:D108" si="24">(B83*C83)</f>
        <v>577</v>
      </c>
      <c r="E83" s="2">
        <f t="shared" si="23"/>
        <v>7.2538860103626937E-2</v>
      </c>
      <c r="F83" s="2">
        <f t="shared" si="23"/>
        <v>41.854922279792746</v>
      </c>
      <c r="G83" s="2">
        <f t="shared" si="23"/>
        <v>0.39393939393939392</v>
      </c>
      <c r="H83" s="2">
        <f t="shared" si="23"/>
        <v>16.488302716281989</v>
      </c>
      <c r="I83" s="2">
        <f t="shared" si="23"/>
        <v>0.18181818181818182</v>
      </c>
      <c r="J83" s="2">
        <f t="shared" si="23"/>
        <v>7.6099858690532267</v>
      </c>
      <c r="K83" s="2">
        <f t="shared" si="23"/>
        <v>28</v>
      </c>
      <c r="L83" s="2">
        <v>4</v>
      </c>
      <c r="M83" s="2">
        <f t="shared" ref="M83:M108" si="25">(K83*L83)</f>
        <v>112</v>
      </c>
      <c r="R83" s="2"/>
      <c r="S83" s="2"/>
      <c r="T83" s="2"/>
      <c r="U83" s="2"/>
    </row>
    <row r="84" spans="1:21" x14ac:dyDescent="0.25">
      <c r="A84" t="s">
        <v>2</v>
      </c>
      <c r="B84" s="2">
        <f t="shared" ref="B84:K84" si="26">B45</f>
        <v>706</v>
      </c>
      <c r="C84" s="2">
        <v>1</v>
      </c>
      <c r="D84" s="2">
        <f t="shared" si="24"/>
        <v>706</v>
      </c>
      <c r="E84" s="2">
        <f t="shared" si="26"/>
        <v>0.12681159420289856</v>
      </c>
      <c r="F84" s="2">
        <f t="shared" si="26"/>
        <v>89.528985507246389</v>
      </c>
      <c r="G84" s="2">
        <f t="shared" si="26"/>
        <v>0.41860465116279072</v>
      </c>
      <c r="H84" s="2">
        <f t="shared" si="26"/>
        <v>37.477249747219417</v>
      </c>
      <c r="I84" s="2">
        <f t="shared" si="26"/>
        <v>0.23255813953488372</v>
      </c>
      <c r="J84" s="2">
        <f t="shared" si="26"/>
        <v>20.820694304010789</v>
      </c>
      <c r="K84" s="2">
        <f t="shared" si="26"/>
        <v>68</v>
      </c>
      <c r="L84" s="2">
        <v>4</v>
      </c>
      <c r="M84" s="2">
        <f t="shared" si="25"/>
        <v>272</v>
      </c>
      <c r="R84" s="2"/>
      <c r="S84" s="2"/>
      <c r="T84" s="2"/>
      <c r="U84" s="2"/>
    </row>
    <row r="85" spans="1:21" x14ac:dyDescent="0.25">
      <c r="A85" t="s">
        <v>3</v>
      </c>
      <c r="B85" s="2">
        <f t="shared" ref="B85:K85" si="27">B46</f>
        <v>653</v>
      </c>
      <c r="C85" s="2">
        <v>1</v>
      </c>
      <c r="D85" s="2">
        <f t="shared" si="24"/>
        <v>653</v>
      </c>
      <c r="E85" s="2">
        <f t="shared" si="27"/>
        <v>0.19078947368421054</v>
      </c>
      <c r="F85" s="2">
        <f t="shared" si="27"/>
        <v>124.58552631578948</v>
      </c>
      <c r="G85" s="2">
        <f t="shared" si="27"/>
        <v>0.46666666666666667</v>
      </c>
      <c r="H85" s="2">
        <f t="shared" si="27"/>
        <v>58.139912280701758</v>
      </c>
      <c r="I85" s="2">
        <f t="shared" si="27"/>
        <v>0.28333333333333333</v>
      </c>
      <c r="J85" s="2">
        <f t="shared" si="27"/>
        <v>35.299232456140352</v>
      </c>
      <c r="K85" s="2">
        <f t="shared" si="27"/>
        <v>149</v>
      </c>
      <c r="L85" s="2">
        <v>4</v>
      </c>
      <c r="M85" s="2">
        <f t="shared" si="25"/>
        <v>596</v>
      </c>
      <c r="R85" s="2"/>
      <c r="S85" s="2"/>
      <c r="T85" s="2"/>
      <c r="U85" s="2"/>
    </row>
    <row r="86" spans="1:21" x14ac:dyDescent="0.25">
      <c r="A86" t="s">
        <v>4</v>
      </c>
      <c r="B86" s="2">
        <f t="shared" ref="B86:K86" si="28">B47</f>
        <v>421</v>
      </c>
      <c r="C86" s="2">
        <v>1</v>
      </c>
      <c r="D86" s="2">
        <f t="shared" si="24"/>
        <v>421</v>
      </c>
      <c r="E86" s="2">
        <f t="shared" si="28"/>
        <v>0.28865979381443296</v>
      </c>
      <c r="F86" s="2">
        <f t="shared" si="28"/>
        <v>121.52577319587628</v>
      </c>
      <c r="G86" s="2">
        <f t="shared" si="28"/>
        <v>0.55172413793103448</v>
      </c>
      <c r="H86" s="2">
        <f t="shared" si="28"/>
        <v>67.04870245289726</v>
      </c>
      <c r="I86" s="2">
        <f t="shared" si="28"/>
        <v>0.43103448275862066</v>
      </c>
      <c r="J86" s="2">
        <f t="shared" si="28"/>
        <v>52.381798791325984</v>
      </c>
      <c r="K86" s="2">
        <f t="shared" si="28"/>
        <v>201</v>
      </c>
      <c r="L86" s="2">
        <v>4</v>
      </c>
      <c r="M86" s="2">
        <f t="shared" si="25"/>
        <v>804</v>
      </c>
      <c r="R86" s="2"/>
      <c r="S86" s="2"/>
      <c r="T86" s="2"/>
      <c r="U86" s="2"/>
    </row>
    <row r="87" spans="1:21" x14ac:dyDescent="0.25">
      <c r="A87" t="s">
        <v>5</v>
      </c>
      <c r="B87" s="2">
        <f t="shared" ref="B87:K87" si="29">B48</f>
        <v>340</v>
      </c>
      <c r="C87" s="2">
        <v>1</v>
      </c>
      <c r="D87" s="2">
        <f t="shared" si="24"/>
        <v>340</v>
      </c>
      <c r="E87" s="2">
        <f t="shared" si="29"/>
        <v>0.304029304029304</v>
      </c>
      <c r="F87" s="2">
        <f t="shared" si="29"/>
        <v>103.36996336996336</v>
      </c>
      <c r="G87" s="2">
        <f t="shared" si="29"/>
        <v>0.56666666666666665</v>
      </c>
      <c r="H87" s="2">
        <f t="shared" si="29"/>
        <v>58.576312576312567</v>
      </c>
      <c r="I87" s="2">
        <f t="shared" si="29"/>
        <v>0.4777777777777778</v>
      </c>
      <c r="J87" s="2">
        <f t="shared" si="29"/>
        <v>49.387871387871385</v>
      </c>
      <c r="K87" s="2">
        <f t="shared" si="29"/>
        <v>292</v>
      </c>
      <c r="L87" s="2">
        <v>4</v>
      </c>
      <c r="M87" s="2">
        <f t="shared" si="25"/>
        <v>1168</v>
      </c>
      <c r="R87" s="2"/>
      <c r="S87" s="2"/>
      <c r="T87" s="2"/>
      <c r="U87" s="2"/>
    </row>
    <row r="88" spans="1:21" x14ac:dyDescent="0.25">
      <c r="A88" t="s">
        <v>6</v>
      </c>
      <c r="B88" s="2">
        <f t="shared" ref="B88:K88" si="30">B49</f>
        <v>231</v>
      </c>
      <c r="C88" s="2">
        <v>1</v>
      </c>
      <c r="D88" s="2">
        <f t="shared" si="24"/>
        <v>231</v>
      </c>
      <c r="E88" s="2">
        <f t="shared" si="30"/>
        <v>0.37130801687763715</v>
      </c>
      <c r="F88" s="2">
        <f t="shared" si="30"/>
        <v>85.77215189873418</v>
      </c>
      <c r="G88" s="2">
        <f t="shared" si="30"/>
        <v>0.47692307692307695</v>
      </c>
      <c r="H88" s="2">
        <f t="shared" si="30"/>
        <v>40.906718597857839</v>
      </c>
      <c r="I88" s="2">
        <f t="shared" si="30"/>
        <v>0.35384615384615387</v>
      </c>
      <c r="J88" s="2">
        <f t="shared" si="30"/>
        <v>30.350146056475172</v>
      </c>
      <c r="K88" s="2">
        <f t="shared" si="30"/>
        <v>342</v>
      </c>
      <c r="L88" s="2">
        <v>4</v>
      </c>
      <c r="M88" s="2">
        <f t="shared" si="25"/>
        <v>1368</v>
      </c>
      <c r="R88" s="2"/>
      <c r="S88" s="2"/>
      <c r="T88" s="2"/>
      <c r="U88" s="2"/>
    </row>
    <row r="89" spans="1:21" x14ac:dyDescent="0.25">
      <c r="A89" t="s">
        <v>7</v>
      </c>
      <c r="B89" s="2">
        <f t="shared" ref="B89:K89" si="31">B50</f>
        <v>153</v>
      </c>
      <c r="C89" s="2">
        <v>1</v>
      </c>
      <c r="D89" s="2">
        <f t="shared" si="24"/>
        <v>153</v>
      </c>
      <c r="E89" s="2">
        <f t="shared" si="31"/>
        <v>0.35428571428571426</v>
      </c>
      <c r="F89" s="2">
        <f t="shared" si="31"/>
        <v>54.205714285714279</v>
      </c>
      <c r="G89" s="2">
        <f t="shared" si="31"/>
        <v>0.54166666666666663</v>
      </c>
      <c r="H89" s="2">
        <f t="shared" si="31"/>
        <v>29.361428571428565</v>
      </c>
      <c r="I89" s="2">
        <f t="shared" si="31"/>
        <v>0.45833333333333331</v>
      </c>
      <c r="J89" s="2">
        <f t="shared" si="31"/>
        <v>24.844285714285711</v>
      </c>
      <c r="K89" s="2">
        <f t="shared" si="31"/>
        <v>402</v>
      </c>
      <c r="L89" s="2">
        <v>4</v>
      </c>
      <c r="M89" s="2">
        <f t="shared" si="25"/>
        <v>1608</v>
      </c>
      <c r="R89" s="2"/>
      <c r="S89" s="2"/>
      <c r="T89" s="2"/>
      <c r="U89" s="2"/>
    </row>
    <row r="90" spans="1:21" x14ac:dyDescent="0.25">
      <c r="A90" t="s">
        <v>8</v>
      </c>
      <c r="B90" s="2">
        <f t="shared" ref="B90:K90" si="32">B51</f>
        <v>97</v>
      </c>
      <c r="C90" s="2">
        <v>1</v>
      </c>
      <c r="D90" s="2">
        <f t="shared" si="24"/>
        <v>97</v>
      </c>
      <c r="E90" s="2">
        <f t="shared" si="32"/>
        <v>0.38783269961977185</v>
      </c>
      <c r="F90" s="2">
        <f t="shared" si="32"/>
        <v>37.619771863117869</v>
      </c>
      <c r="G90" s="2">
        <f t="shared" si="32"/>
        <v>0.72499999999999998</v>
      </c>
      <c r="H90" s="2">
        <f t="shared" si="32"/>
        <v>27.274334600760454</v>
      </c>
      <c r="I90" s="2">
        <f t="shared" si="32"/>
        <v>0.65</v>
      </c>
      <c r="J90" s="2">
        <f t="shared" si="32"/>
        <v>24.452851711026614</v>
      </c>
      <c r="K90" s="2">
        <f t="shared" si="32"/>
        <v>400</v>
      </c>
      <c r="L90" s="2">
        <v>4</v>
      </c>
      <c r="M90" s="2">
        <f t="shared" si="25"/>
        <v>1600</v>
      </c>
      <c r="R90" s="2"/>
      <c r="S90" s="2"/>
      <c r="T90" s="2"/>
      <c r="U90" s="2"/>
    </row>
    <row r="91" spans="1:21" x14ac:dyDescent="0.25">
      <c r="A91" t="s">
        <v>9</v>
      </c>
      <c r="B91" s="2">
        <f t="shared" ref="B91:K91" si="33">B52</f>
        <v>56</v>
      </c>
      <c r="C91" s="2">
        <v>1</v>
      </c>
      <c r="D91" s="2">
        <f t="shared" si="24"/>
        <v>56</v>
      </c>
      <c r="E91" s="2">
        <f t="shared" si="33"/>
        <v>0.51829268292682928</v>
      </c>
      <c r="F91" s="2">
        <f t="shared" si="33"/>
        <v>29.024390243902438</v>
      </c>
      <c r="G91" s="2">
        <f t="shared" si="33"/>
        <v>0.59090909090909094</v>
      </c>
      <c r="H91" s="2">
        <f t="shared" si="33"/>
        <v>17.150776053215079</v>
      </c>
      <c r="I91" s="2">
        <f t="shared" si="33"/>
        <v>0.5</v>
      </c>
      <c r="J91" s="2">
        <f t="shared" si="33"/>
        <v>14.512195121951219</v>
      </c>
      <c r="K91" s="2">
        <f t="shared" si="33"/>
        <v>358</v>
      </c>
      <c r="L91" s="2">
        <v>4</v>
      </c>
      <c r="M91" s="2">
        <f t="shared" si="25"/>
        <v>1432</v>
      </c>
      <c r="R91" s="2"/>
      <c r="S91" s="2"/>
      <c r="T91" s="2"/>
      <c r="U91" s="2"/>
    </row>
    <row r="92" spans="1:21" x14ac:dyDescent="0.25">
      <c r="A92" t="s">
        <v>10</v>
      </c>
      <c r="B92" s="2">
        <f t="shared" ref="B92:K92" si="34">B53</f>
        <v>25</v>
      </c>
      <c r="C92" s="2">
        <v>1</v>
      </c>
      <c r="D92" s="2">
        <f t="shared" si="24"/>
        <v>25</v>
      </c>
      <c r="E92" s="2">
        <f t="shared" si="34"/>
        <v>0.49763033175355448</v>
      </c>
      <c r="F92" s="2">
        <f t="shared" si="34"/>
        <v>12.440758293838861</v>
      </c>
      <c r="G92" s="2">
        <f t="shared" si="34"/>
        <v>0.61904761904761907</v>
      </c>
      <c r="H92" s="2">
        <f t="shared" si="34"/>
        <v>7.701421800947867</v>
      </c>
      <c r="I92" s="2">
        <f t="shared" si="34"/>
        <v>0.52380952380952384</v>
      </c>
      <c r="J92" s="2">
        <f t="shared" si="34"/>
        <v>6.5165876777251182</v>
      </c>
      <c r="K92" s="2">
        <f t="shared" si="34"/>
        <v>299</v>
      </c>
      <c r="L92" s="2">
        <v>4</v>
      </c>
      <c r="M92" s="2">
        <f t="shared" si="25"/>
        <v>1196</v>
      </c>
      <c r="R92" s="2"/>
      <c r="S92" s="2"/>
      <c r="T92" s="2"/>
      <c r="U92" s="2"/>
    </row>
    <row r="93" spans="1:21" x14ac:dyDescent="0.25">
      <c r="A93" t="s">
        <v>11</v>
      </c>
      <c r="B93" s="2">
        <f t="shared" ref="B93:K93" si="35">B54</f>
        <v>22</v>
      </c>
      <c r="C93" s="2">
        <v>1</v>
      </c>
      <c r="D93" s="2">
        <f t="shared" si="24"/>
        <v>22</v>
      </c>
      <c r="E93" s="2">
        <f t="shared" si="35"/>
        <v>0.53472222222222221</v>
      </c>
      <c r="F93" s="2">
        <f t="shared" si="35"/>
        <v>11.763888888888889</v>
      </c>
      <c r="G93" s="2">
        <f t="shared" si="35"/>
        <v>0.66666666666666663</v>
      </c>
      <c r="H93" s="2">
        <f t="shared" si="35"/>
        <v>7.8425925925925926</v>
      </c>
      <c r="I93" s="2">
        <f t="shared" si="35"/>
        <v>0.46666666666666667</v>
      </c>
      <c r="J93" s="2">
        <f t="shared" si="35"/>
        <v>5.4898148148148147</v>
      </c>
      <c r="K93" s="2">
        <f t="shared" si="35"/>
        <v>237</v>
      </c>
      <c r="L93" s="2">
        <v>4</v>
      </c>
      <c r="M93" s="2">
        <f t="shared" si="25"/>
        <v>948</v>
      </c>
      <c r="R93" s="2"/>
      <c r="S93" s="2"/>
      <c r="T93" s="2"/>
      <c r="U93" s="2"/>
    </row>
    <row r="94" spans="1:21" x14ac:dyDescent="0.25">
      <c r="A94" t="s">
        <v>12</v>
      </c>
      <c r="B94" s="2">
        <f t="shared" ref="B94:K94" si="36">B55</f>
        <v>17</v>
      </c>
      <c r="C94" s="2">
        <v>1</v>
      </c>
      <c r="D94" s="2">
        <f t="shared" si="24"/>
        <v>17</v>
      </c>
      <c r="E94" s="2">
        <f t="shared" si="36"/>
        <v>0.58278145695364236</v>
      </c>
      <c r="F94" s="2">
        <f t="shared" si="36"/>
        <v>9.9072847682119196</v>
      </c>
      <c r="G94" s="2">
        <f t="shared" si="36"/>
        <v>0.61111111111111116</v>
      </c>
      <c r="H94" s="2">
        <f t="shared" si="36"/>
        <v>6.0544518027961738</v>
      </c>
      <c r="I94" s="2">
        <f t="shared" si="36"/>
        <v>0.58333333333333337</v>
      </c>
      <c r="J94" s="2">
        <f t="shared" si="36"/>
        <v>5.7792494481236201</v>
      </c>
      <c r="K94" s="2">
        <f t="shared" si="36"/>
        <v>416</v>
      </c>
      <c r="L94" s="2">
        <v>4</v>
      </c>
      <c r="M94" s="2">
        <f t="shared" si="25"/>
        <v>1664</v>
      </c>
      <c r="R94" s="2"/>
      <c r="S94" s="2"/>
      <c r="T94" s="2"/>
      <c r="U94" s="2"/>
    </row>
    <row r="95" spans="1:21" x14ac:dyDescent="0.25">
      <c r="A95" t="s">
        <v>15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R95" s="2"/>
      <c r="S95" s="2"/>
      <c r="T95" s="2"/>
      <c r="U95" s="2"/>
    </row>
    <row r="96" spans="1:21" x14ac:dyDescent="0.25">
      <c r="A96" t="s">
        <v>0</v>
      </c>
      <c r="B96" s="2">
        <f t="shared" ref="B96:K96" si="37">B57</f>
        <v>64</v>
      </c>
      <c r="C96" s="2">
        <v>1</v>
      </c>
      <c r="D96" s="2">
        <f t="shared" si="24"/>
        <v>64</v>
      </c>
      <c r="E96" s="2">
        <f t="shared" si="37"/>
        <v>0.15867158671586715</v>
      </c>
      <c r="F96" s="2">
        <f t="shared" si="37"/>
        <v>10.154981549815497</v>
      </c>
      <c r="G96" s="2">
        <f t="shared" si="37"/>
        <v>0.33333333333333331</v>
      </c>
      <c r="H96" s="2">
        <f t="shared" si="37"/>
        <v>3.3849938499384988</v>
      </c>
      <c r="I96" s="2">
        <f t="shared" si="37"/>
        <v>0.16666666666666666</v>
      </c>
      <c r="J96" s="2">
        <f t="shared" si="37"/>
        <v>1.6924969249692494</v>
      </c>
      <c r="K96" s="2">
        <f t="shared" si="37"/>
        <v>2</v>
      </c>
      <c r="L96" s="2">
        <v>4</v>
      </c>
      <c r="M96" s="2">
        <f t="shared" si="25"/>
        <v>8</v>
      </c>
      <c r="R96" s="2"/>
      <c r="S96" s="2"/>
      <c r="T96" s="2"/>
      <c r="U96" s="2"/>
    </row>
    <row r="97" spans="1:21" x14ac:dyDescent="0.25">
      <c r="A97" t="s">
        <v>1</v>
      </c>
      <c r="B97" s="2">
        <f t="shared" ref="B97:K97" si="38">B58</f>
        <v>83</v>
      </c>
      <c r="C97" s="2">
        <v>1</v>
      </c>
      <c r="D97" s="2">
        <f t="shared" si="24"/>
        <v>83</v>
      </c>
      <c r="E97" s="2">
        <f t="shared" si="38"/>
        <v>0.20618556701030927</v>
      </c>
      <c r="F97" s="2">
        <f t="shared" si="38"/>
        <v>17.11340206185567</v>
      </c>
      <c r="G97" s="2">
        <f t="shared" si="38"/>
        <v>0.15384615384615385</v>
      </c>
      <c r="H97" s="2">
        <f t="shared" si="38"/>
        <v>2.6328310864393338</v>
      </c>
      <c r="I97" s="2">
        <f t="shared" si="38"/>
        <v>0.15384615384615385</v>
      </c>
      <c r="J97" s="2">
        <f t="shared" si="38"/>
        <v>2.6328310864393338</v>
      </c>
      <c r="K97" s="2">
        <f t="shared" si="38"/>
        <v>10</v>
      </c>
      <c r="L97" s="2">
        <v>4</v>
      </c>
      <c r="M97" s="2">
        <f t="shared" si="25"/>
        <v>40</v>
      </c>
      <c r="R97" s="2"/>
      <c r="S97" s="2"/>
      <c r="T97" s="2"/>
      <c r="U97" s="2"/>
    </row>
    <row r="98" spans="1:21" x14ac:dyDescent="0.25">
      <c r="A98" t="s">
        <v>2</v>
      </c>
      <c r="B98" s="2">
        <f t="shared" ref="B98:K98" si="39">B59</f>
        <v>177</v>
      </c>
      <c r="C98" s="2">
        <v>1</v>
      </c>
      <c r="D98" s="2">
        <f t="shared" si="24"/>
        <v>177</v>
      </c>
      <c r="E98" s="2">
        <f t="shared" si="39"/>
        <v>0.32489451476793246</v>
      </c>
      <c r="F98" s="2">
        <f t="shared" si="39"/>
        <v>57.506329113924046</v>
      </c>
      <c r="G98" s="2">
        <f t="shared" si="39"/>
        <v>0.16666666666666666</v>
      </c>
      <c r="H98" s="2">
        <f t="shared" si="39"/>
        <v>9.5843881856540065</v>
      </c>
      <c r="I98" s="2">
        <f t="shared" si="39"/>
        <v>0.16666666666666666</v>
      </c>
      <c r="J98" s="2">
        <f t="shared" si="39"/>
        <v>9.5843881856540065</v>
      </c>
      <c r="K98" s="2">
        <f t="shared" si="39"/>
        <v>16</v>
      </c>
      <c r="L98" s="2">
        <v>4</v>
      </c>
      <c r="M98" s="2">
        <f t="shared" si="25"/>
        <v>64</v>
      </c>
      <c r="R98" s="2"/>
      <c r="S98" s="2"/>
      <c r="T98" s="2"/>
      <c r="U98" s="2"/>
    </row>
    <row r="99" spans="1:21" x14ac:dyDescent="0.25">
      <c r="A99" t="s">
        <v>3</v>
      </c>
      <c r="B99" s="2">
        <f t="shared" ref="B99:K99" si="40">B60</f>
        <v>210</v>
      </c>
      <c r="C99" s="2">
        <v>1</v>
      </c>
      <c r="D99" s="2">
        <f t="shared" si="24"/>
        <v>210</v>
      </c>
      <c r="E99" s="2">
        <f t="shared" si="40"/>
        <v>0.30952380952380953</v>
      </c>
      <c r="F99" s="2">
        <f t="shared" si="40"/>
        <v>65</v>
      </c>
      <c r="G99" s="2">
        <f t="shared" si="40"/>
        <v>0.33333333333333331</v>
      </c>
      <c r="H99" s="2">
        <f t="shared" si="40"/>
        <v>21.666666666666664</v>
      </c>
      <c r="I99" s="2">
        <f t="shared" si="40"/>
        <v>0.26666666666666666</v>
      </c>
      <c r="J99" s="2">
        <f t="shared" si="40"/>
        <v>17.333333333333332</v>
      </c>
      <c r="K99" s="2">
        <f t="shared" si="40"/>
        <v>27</v>
      </c>
      <c r="L99" s="2">
        <v>4</v>
      </c>
      <c r="M99" s="2">
        <f t="shared" si="25"/>
        <v>108</v>
      </c>
      <c r="R99" s="2"/>
      <c r="S99" s="2"/>
      <c r="T99" s="2"/>
      <c r="U99" s="2"/>
    </row>
    <row r="100" spans="1:21" x14ac:dyDescent="0.25">
      <c r="A100" t="s">
        <v>4</v>
      </c>
      <c r="B100" s="2">
        <f t="shared" ref="B100:K100" si="41">B61</f>
        <v>216</v>
      </c>
      <c r="C100" s="2">
        <v>1</v>
      </c>
      <c r="D100" s="2">
        <f t="shared" si="24"/>
        <v>216</v>
      </c>
      <c r="E100" s="2">
        <f t="shared" si="41"/>
        <v>0.33050847457627119</v>
      </c>
      <c r="F100" s="2">
        <f t="shared" si="41"/>
        <v>71.389830508474574</v>
      </c>
      <c r="G100" s="2">
        <f t="shared" si="41"/>
        <v>0.40909090909090912</v>
      </c>
      <c r="H100" s="2">
        <f t="shared" si="41"/>
        <v>29.204930662557782</v>
      </c>
      <c r="I100" s="2">
        <f t="shared" si="41"/>
        <v>0.27272727272727271</v>
      </c>
      <c r="J100" s="2">
        <f t="shared" si="41"/>
        <v>19.469953775038519</v>
      </c>
      <c r="K100" s="2">
        <f t="shared" si="41"/>
        <v>50</v>
      </c>
      <c r="L100" s="2">
        <v>4</v>
      </c>
      <c r="M100" s="2">
        <f t="shared" si="25"/>
        <v>200</v>
      </c>
      <c r="R100" s="2"/>
      <c r="S100" s="2"/>
      <c r="T100" s="2"/>
      <c r="U100" s="2"/>
    </row>
    <row r="101" spans="1:21" x14ac:dyDescent="0.25">
      <c r="A101" t="s">
        <v>5</v>
      </c>
      <c r="B101" s="2">
        <f t="shared" ref="B101:K101" si="42">B62</f>
        <v>181</v>
      </c>
      <c r="C101" s="2">
        <v>1</v>
      </c>
      <c r="D101" s="2">
        <f t="shared" si="24"/>
        <v>181</v>
      </c>
      <c r="E101" s="2">
        <f t="shared" si="42"/>
        <v>0.28358208955223879</v>
      </c>
      <c r="F101" s="2">
        <f t="shared" si="42"/>
        <v>51.328358208955223</v>
      </c>
      <c r="G101" s="2">
        <f t="shared" si="42"/>
        <v>0.54166666666666663</v>
      </c>
      <c r="H101" s="2">
        <f t="shared" si="42"/>
        <v>27.80286069651741</v>
      </c>
      <c r="I101" s="2">
        <f t="shared" si="42"/>
        <v>0.375</v>
      </c>
      <c r="J101" s="2">
        <f t="shared" si="42"/>
        <v>19.248134328358208</v>
      </c>
      <c r="K101" s="2">
        <f t="shared" si="42"/>
        <v>62</v>
      </c>
      <c r="L101" s="2">
        <v>4</v>
      </c>
      <c r="M101" s="2">
        <f t="shared" si="25"/>
        <v>248</v>
      </c>
      <c r="R101" s="2"/>
      <c r="S101" s="2"/>
      <c r="T101" s="2"/>
      <c r="U101" s="2"/>
    </row>
    <row r="102" spans="1:21" x14ac:dyDescent="0.25">
      <c r="A102" t="s">
        <v>6</v>
      </c>
      <c r="B102" s="2">
        <f t="shared" ref="B102:K102" si="43">B63</f>
        <v>141</v>
      </c>
      <c r="C102" s="2">
        <v>1</v>
      </c>
      <c r="D102" s="2">
        <f t="shared" si="24"/>
        <v>141</v>
      </c>
      <c r="E102" s="2">
        <f t="shared" si="43"/>
        <v>0.37089201877934275</v>
      </c>
      <c r="F102" s="2">
        <f t="shared" si="43"/>
        <v>52.295774647887328</v>
      </c>
      <c r="G102" s="2">
        <f t="shared" si="43"/>
        <v>0.5</v>
      </c>
      <c r="H102" s="2">
        <f t="shared" si="43"/>
        <v>26.147887323943664</v>
      </c>
      <c r="I102" s="2">
        <f t="shared" si="43"/>
        <v>0.44444444444444442</v>
      </c>
      <c r="J102" s="2">
        <f t="shared" si="43"/>
        <v>23.242566510172143</v>
      </c>
      <c r="K102" s="2">
        <f t="shared" si="43"/>
        <v>75</v>
      </c>
      <c r="L102" s="2">
        <v>4</v>
      </c>
      <c r="M102" s="2">
        <f t="shared" si="25"/>
        <v>300</v>
      </c>
      <c r="R102" s="2"/>
      <c r="S102" s="2"/>
      <c r="T102" s="2"/>
      <c r="U102" s="2"/>
    </row>
    <row r="103" spans="1:21" x14ac:dyDescent="0.25">
      <c r="A103" t="s">
        <v>7</v>
      </c>
      <c r="B103" s="2">
        <f t="shared" ref="B103:K103" si="44">B64</f>
        <v>90</v>
      </c>
      <c r="C103" s="2">
        <v>1</v>
      </c>
      <c r="D103" s="2">
        <f t="shared" si="24"/>
        <v>90</v>
      </c>
      <c r="E103" s="2">
        <f t="shared" si="44"/>
        <v>0.453416149068323</v>
      </c>
      <c r="F103" s="2">
        <f t="shared" si="44"/>
        <v>40.807453416149073</v>
      </c>
      <c r="G103" s="2">
        <f t="shared" si="44"/>
        <v>0.52941176470588236</v>
      </c>
      <c r="H103" s="2">
        <f t="shared" si="44"/>
        <v>21.60394592619657</v>
      </c>
      <c r="I103" s="2">
        <f t="shared" si="44"/>
        <v>0.35294117647058826</v>
      </c>
      <c r="J103" s="2">
        <f t="shared" si="44"/>
        <v>14.40263061746438</v>
      </c>
      <c r="K103" s="2">
        <f t="shared" si="44"/>
        <v>76</v>
      </c>
      <c r="L103" s="2">
        <v>4</v>
      </c>
      <c r="M103" s="2">
        <f t="shared" si="25"/>
        <v>304</v>
      </c>
      <c r="R103" s="2"/>
      <c r="S103" s="2"/>
      <c r="T103" s="2"/>
      <c r="U103" s="2"/>
    </row>
    <row r="104" spans="1:21" x14ac:dyDescent="0.25">
      <c r="A104" t="s">
        <v>8</v>
      </c>
      <c r="B104" s="2">
        <f t="shared" ref="B104:K104" si="45">B65</f>
        <v>70</v>
      </c>
      <c r="C104" s="2">
        <v>1</v>
      </c>
      <c r="D104" s="2">
        <f t="shared" si="24"/>
        <v>70</v>
      </c>
      <c r="E104" s="2">
        <f t="shared" si="45"/>
        <v>0.42926829268292682</v>
      </c>
      <c r="F104" s="2">
        <f t="shared" si="45"/>
        <v>30.048780487804876</v>
      </c>
      <c r="G104" s="2">
        <f t="shared" si="45"/>
        <v>0.52173913043478259</v>
      </c>
      <c r="H104" s="2">
        <f t="shared" si="45"/>
        <v>15.677624602332978</v>
      </c>
      <c r="I104" s="2">
        <f t="shared" si="45"/>
        <v>0.43478260869565216</v>
      </c>
      <c r="J104" s="2">
        <f t="shared" si="45"/>
        <v>13.064687168610815</v>
      </c>
      <c r="K104" s="2">
        <f t="shared" si="45"/>
        <v>116</v>
      </c>
      <c r="L104" s="2">
        <v>4</v>
      </c>
      <c r="M104" s="2">
        <f t="shared" si="25"/>
        <v>464</v>
      </c>
      <c r="R104" s="2"/>
      <c r="S104" s="2"/>
      <c r="T104" s="2"/>
      <c r="U104" s="2"/>
    </row>
    <row r="105" spans="1:21" x14ac:dyDescent="0.25">
      <c r="A105" t="s">
        <v>9</v>
      </c>
      <c r="B105" s="2">
        <f t="shared" ref="B105:K105" si="46">B66</f>
        <v>33</v>
      </c>
      <c r="C105" s="2">
        <v>1</v>
      </c>
      <c r="D105" s="2">
        <f t="shared" si="24"/>
        <v>33</v>
      </c>
      <c r="E105" s="2">
        <f t="shared" si="46"/>
        <v>0.38317757009345793</v>
      </c>
      <c r="F105" s="2">
        <f t="shared" si="46"/>
        <v>12.644859813084112</v>
      </c>
      <c r="G105" s="2">
        <f t="shared" si="46"/>
        <v>0.69230769230769229</v>
      </c>
      <c r="H105" s="2">
        <f t="shared" si="46"/>
        <v>8.7541337167505393</v>
      </c>
      <c r="I105" s="2">
        <f t="shared" si="46"/>
        <v>0.53846153846153844</v>
      </c>
      <c r="J105" s="2">
        <f t="shared" si="46"/>
        <v>6.8087706685837528</v>
      </c>
      <c r="K105" s="2">
        <f t="shared" si="46"/>
        <v>121</v>
      </c>
      <c r="L105" s="2">
        <v>4</v>
      </c>
      <c r="M105" s="2">
        <f t="shared" si="25"/>
        <v>484</v>
      </c>
      <c r="R105" s="2"/>
      <c r="S105" s="2"/>
      <c r="T105" s="2"/>
      <c r="U105" s="2"/>
    </row>
    <row r="106" spans="1:21" x14ac:dyDescent="0.25">
      <c r="A106" t="s">
        <v>10</v>
      </c>
      <c r="B106" s="2">
        <f t="shared" ref="B106:K106" si="47">B67</f>
        <v>25</v>
      </c>
      <c r="C106" s="2">
        <v>1</v>
      </c>
      <c r="D106" s="2">
        <f t="shared" si="24"/>
        <v>25</v>
      </c>
      <c r="E106" s="2">
        <f t="shared" si="47"/>
        <v>0.47972972972972971</v>
      </c>
      <c r="F106" s="2">
        <f t="shared" si="47"/>
        <v>11.993243243243242</v>
      </c>
      <c r="G106" s="2">
        <f t="shared" si="47"/>
        <v>0.5714285714285714</v>
      </c>
      <c r="H106" s="2">
        <f t="shared" si="47"/>
        <v>6.8532818532818522</v>
      </c>
      <c r="I106" s="2">
        <f t="shared" si="47"/>
        <v>0.38095238095238093</v>
      </c>
      <c r="J106" s="2">
        <f t="shared" si="47"/>
        <v>4.5688545688545679</v>
      </c>
      <c r="K106" s="2">
        <f t="shared" si="47"/>
        <v>97</v>
      </c>
      <c r="L106" s="2">
        <v>4</v>
      </c>
      <c r="M106" s="2">
        <f t="shared" si="25"/>
        <v>388</v>
      </c>
      <c r="R106" s="2"/>
      <c r="S106" s="2"/>
      <c r="T106" s="2"/>
      <c r="U106" s="2"/>
    </row>
    <row r="107" spans="1:21" x14ac:dyDescent="0.25">
      <c r="A107" t="s">
        <v>11</v>
      </c>
      <c r="B107" s="2">
        <f t="shared" ref="B107:K107" si="48">B68</f>
        <v>14</v>
      </c>
      <c r="C107" s="2">
        <v>1</v>
      </c>
      <c r="D107" s="2">
        <f t="shared" si="24"/>
        <v>14</v>
      </c>
      <c r="E107" s="2">
        <f t="shared" si="48"/>
        <v>0.42056074766355139</v>
      </c>
      <c r="F107" s="2">
        <f t="shared" si="48"/>
        <v>5.8878504672897192</v>
      </c>
      <c r="G107" s="2">
        <f t="shared" si="48"/>
        <v>0.58333333333333337</v>
      </c>
      <c r="H107" s="2">
        <f t="shared" si="48"/>
        <v>3.4345794392523366</v>
      </c>
      <c r="I107" s="2">
        <f t="shared" si="48"/>
        <v>0.5</v>
      </c>
      <c r="J107" s="2">
        <f t="shared" si="48"/>
        <v>2.9439252336448596</v>
      </c>
      <c r="K107" s="2">
        <f t="shared" si="48"/>
        <v>103</v>
      </c>
      <c r="L107" s="2">
        <v>4</v>
      </c>
      <c r="M107" s="2">
        <f t="shared" si="25"/>
        <v>412</v>
      </c>
      <c r="R107" s="2"/>
      <c r="S107" s="2"/>
      <c r="T107" s="2"/>
      <c r="U107" s="2"/>
    </row>
    <row r="108" spans="1:21" x14ac:dyDescent="0.25">
      <c r="A108" t="s">
        <v>12</v>
      </c>
      <c r="B108" s="2">
        <f t="shared" ref="B108:K108" si="49">B69</f>
        <v>6</v>
      </c>
      <c r="C108" s="2">
        <v>1</v>
      </c>
      <c r="D108" s="2">
        <f t="shared" si="24"/>
        <v>6</v>
      </c>
      <c r="E108" s="2">
        <f t="shared" si="49"/>
        <v>0.46500000000000002</v>
      </c>
      <c r="F108" s="2">
        <f t="shared" si="49"/>
        <v>2.79</v>
      </c>
      <c r="G108" s="2">
        <f t="shared" si="49"/>
        <v>0.6</v>
      </c>
      <c r="H108" s="2">
        <f t="shared" si="49"/>
        <v>1.6739999999999999</v>
      </c>
      <c r="I108" s="2">
        <f t="shared" si="49"/>
        <v>0.5</v>
      </c>
      <c r="J108" s="2">
        <f t="shared" si="49"/>
        <v>1.395</v>
      </c>
      <c r="K108" s="2">
        <f t="shared" si="49"/>
        <v>96</v>
      </c>
      <c r="L108" s="2">
        <v>4</v>
      </c>
      <c r="M108" s="2">
        <f t="shared" si="25"/>
        <v>384</v>
      </c>
      <c r="R108" s="2"/>
      <c r="S108" s="2"/>
      <c r="T108" s="2"/>
      <c r="U108" s="2"/>
    </row>
    <row r="109" spans="1:21" x14ac:dyDescent="0.25">
      <c r="B109" s="2">
        <f t="shared" ref="B109:K109" si="50">B70</f>
        <v>4894</v>
      </c>
      <c r="C109" s="2"/>
      <c r="D109" s="2">
        <f>SUM(D82:D108)</f>
        <v>4894</v>
      </c>
      <c r="E109" s="2">
        <f t="shared" si="50"/>
        <v>0</v>
      </c>
      <c r="F109" s="2">
        <f t="shared" si="50"/>
        <v>0</v>
      </c>
      <c r="G109" s="2">
        <f t="shared" si="50"/>
        <v>0</v>
      </c>
      <c r="H109" s="2">
        <f t="shared" si="50"/>
        <v>561.71772500224859</v>
      </c>
      <c r="I109" s="2">
        <f t="shared" si="50"/>
        <v>0</v>
      </c>
      <c r="J109" s="2">
        <f t="shared" si="50"/>
        <v>418.04746629924767</v>
      </c>
      <c r="K109" s="2">
        <f t="shared" si="50"/>
        <v>4053</v>
      </c>
      <c r="L109" s="2"/>
      <c r="M109" s="2">
        <f>SUM(M82:M108)</f>
        <v>16212</v>
      </c>
      <c r="R109" s="2"/>
      <c r="S109" s="2"/>
      <c r="T109" s="2"/>
      <c r="U109" s="9"/>
    </row>
    <row r="111" spans="1:21" x14ac:dyDescent="0.25">
      <c r="B111" t="str">
        <f t="shared" ref="B111:I111" si="51">B72</f>
        <v>total screening BPs</v>
      </c>
      <c r="D111" s="9">
        <f>D109+H109</f>
        <v>5455.7177250022487</v>
      </c>
      <c r="F111" t="str">
        <f t="shared" si="51"/>
        <v>new hypertensives</v>
      </c>
      <c r="I111" s="9">
        <f t="shared" si="51"/>
        <v>418.04746629924767</v>
      </c>
      <c r="Q111" s="9"/>
      <c r="U111" s="9"/>
    </row>
    <row r="112" spans="1:21" x14ac:dyDescent="0.25">
      <c r="B112" t="str">
        <f t="shared" ref="B112" si="52">B73</f>
        <v>total management BPs=</v>
      </c>
      <c r="D112" s="9">
        <f>M109</f>
        <v>16212</v>
      </c>
    </row>
    <row r="113" spans="1:17" x14ac:dyDescent="0.25">
      <c r="D113" s="9">
        <f>SUM(D111:D112)</f>
        <v>21667.717725002251</v>
      </c>
      <c r="Q113" s="9"/>
    </row>
    <row r="119" spans="1:17" x14ac:dyDescent="0.25">
      <c r="B119" t="s">
        <v>136</v>
      </c>
    </row>
    <row r="120" spans="1:17" ht="60" x14ac:dyDescent="0.25">
      <c r="B120" s="5" t="str">
        <f t="shared" ref="B120:J120" si="53">B80</f>
        <v>no HT persons</v>
      </c>
      <c r="C120" s="5" t="str">
        <f t="shared" si="53"/>
        <v>yrs visits</v>
      </c>
      <c r="D120" s="5" t="str">
        <f t="shared" si="53"/>
        <v>number of bp measure</v>
      </c>
      <c r="E120" s="5" t="str">
        <f t="shared" si="53"/>
        <v>prop bp&gt;140/90</v>
      </c>
      <c r="F120" s="5" t="str">
        <f t="shared" si="53"/>
        <v>raised BP</v>
      </c>
      <c r="G120" s="5" t="str">
        <f t="shared" si="53"/>
        <v>prop 2nd bp</v>
      </c>
      <c r="H120" s="5" t="str">
        <f t="shared" si="53"/>
        <v>2nd BP measure</v>
      </c>
      <c r="I120" s="5" t="str">
        <f t="shared" si="53"/>
        <v>prop raised BP given diag</v>
      </c>
      <c r="J120" s="5" t="str">
        <f t="shared" si="53"/>
        <v>new diagnoses</v>
      </c>
      <c r="K120" s="5"/>
      <c r="L120" s="5"/>
      <c r="M120" s="5"/>
    </row>
    <row r="121" spans="1:17" x14ac:dyDescent="0.25">
      <c r="A121" t="s">
        <v>14</v>
      </c>
      <c r="B121" s="5"/>
      <c r="D121" s="5"/>
      <c r="E121" s="5"/>
      <c r="F121" s="5"/>
      <c r="G121" s="5"/>
      <c r="H121" s="5"/>
      <c r="K121" s="5"/>
    </row>
    <row r="122" spans="1:17" x14ac:dyDescent="0.25">
      <c r="A122" t="s">
        <v>0</v>
      </c>
      <c r="B122" s="20">
        <f t="shared" ref="B122:B149" si="54">B82</f>
        <v>286</v>
      </c>
      <c r="C122">
        <v>0</v>
      </c>
      <c r="D122" s="5">
        <f>(B122*C122)</f>
        <v>0</v>
      </c>
      <c r="E122" s="20">
        <f t="shared" ref="E122:E148" si="55">E82</f>
        <v>6.7796610169491525E-2</v>
      </c>
      <c r="F122" s="5">
        <v>0</v>
      </c>
      <c r="G122" s="20">
        <f t="shared" ref="G122:G148" si="56">G82</f>
        <v>0.47826086956521741</v>
      </c>
      <c r="H122" s="5">
        <v>0</v>
      </c>
      <c r="I122" s="2">
        <f t="shared" ref="I122:I148" si="57">I82</f>
        <v>0.21739130434782608</v>
      </c>
      <c r="J122">
        <f>F122*I122</f>
        <v>0</v>
      </c>
      <c r="K122" s="5"/>
    </row>
    <row r="123" spans="1:17" x14ac:dyDescent="0.25">
      <c r="A123" t="s">
        <v>1</v>
      </c>
      <c r="B123" s="2">
        <f t="shared" si="54"/>
        <v>577</v>
      </c>
      <c r="C123">
        <v>0</v>
      </c>
      <c r="D123" s="5">
        <f t="shared" ref="D123:D148" si="58">(B123*C123)</f>
        <v>0</v>
      </c>
      <c r="E123" s="20">
        <f t="shared" si="55"/>
        <v>7.2538860103626937E-2</v>
      </c>
      <c r="F123" s="20">
        <v>0</v>
      </c>
      <c r="G123" s="2">
        <f t="shared" si="56"/>
        <v>0.39393939393939392</v>
      </c>
      <c r="H123" s="2">
        <v>0</v>
      </c>
      <c r="I123" s="2">
        <f t="shared" si="57"/>
        <v>0.18181818181818182</v>
      </c>
      <c r="J123">
        <f t="shared" ref="J123:J148" si="59">F123*I123</f>
        <v>0</v>
      </c>
      <c r="K123" s="2"/>
      <c r="L123" s="2"/>
      <c r="M123" s="2"/>
    </row>
    <row r="124" spans="1:17" x14ac:dyDescent="0.25">
      <c r="A124" t="s">
        <v>2</v>
      </c>
      <c r="B124" s="2">
        <f t="shared" si="54"/>
        <v>706</v>
      </c>
      <c r="C124">
        <v>0</v>
      </c>
      <c r="D124" s="5">
        <f t="shared" si="58"/>
        <v>0</v>
      </c>
      <c r="E124" s="2">
        <f t="shared" si="55"/>
        <v>0.12681159420289856</v>
      </c>
      <c r="F124" s="20">
        <v>0</v>
      </c>
      <c r="G124" s="2">
        <f t="shared" si="56"/>
        <v>0.41860465116279072</v>
      </c>
      <c r="H124" s="2">
        <v>0</v>
      </c>
      <c r="I124" s="2">
        <f t="shared" si="57"/>
        <v>0.23255813953488372</v>
      </c>
      <c r="J124">
        <f t="shared" si="59"/>
        <v>0</v>
      </c>
      <c r="K124" s="2"/>
      <c r="L124" s="2"/>
      <c r="M124" s="2"/>
    </row>
    <row r="125" spans="1:17" x14ac:dyDescent="0.25">
      <c r="A125" t="s">
        <v>3</v>
      </c>
      <c r="B125" s="2">
        <f t="shared" si="54"/>
        <v>653</v>
      </c>
      <c r="C125">
        <v>1</v>
      </c>
      <c r="D125" s="5">
        <f t="shared" si="58"/>
        <v>653</v>
      </c>
      <c r="E125" s="2">
        <f t="shared" si="55"/>
        <v>0.19078947368421054</v>
      </c>
      <c r="F125" s="20">
        <f>B125*E125</f>
        <v>124.58552631578948</v>
      </c>
      <c r="G125" s="2">
        <f t="shared" si="56"/>
        <v>0.46666666666666667</v>
      </c>
      <c r="H125" s="2">
        <f>F125*G125</f>
        <v>58.139912280701758</v>
      </c>
      <c r="I125" s="2">
        <f t="shared" si="57"/>
        <v>0.28333333333333333</v>
      </c>
      <c r="J125" s="2">
        <f t="shared" si="59"/>
        <v>35.299232456140352</v>
      </c>
      <c r="K125" s="2"/>
      <c r="L125" s="2"/>
      <c r="M125" s="2"/>
    </row>
    <row r="126" spans="1:17" x14ac:dyDescent="0.25">
      <c r="A126" t="s">
        <v>4</v>
      </c>
      <c r="B126" s="2">
        <f t="shared" si="54"/>
        <v>421</v>
      </c>
      <c r="C126">
        <v>1</v>
      </c>
      <c r="D126" s="5">
        <f t="shared" si="58"/>
        <v>421</v>
      </c>
      <c r="E126" s="2">
        <f t="shared" si="55"/>
        <v>0.28865979381443296</v>
      </c>
      <c r="F126" s="20">
        <f t="shared" ref="F126:F148" si="60">B126*E126</f>
        <v>121.52577319587628</v>
      </c>
      <c r="G126" s="2">
        <f t="shared" si="56"/>
        <v>0.55172413793103448</v>
      </c>
      <c r="H126" s="2">
        <f t="shared" ref="H126:H148" si="61">F126*G126</f>
        <v>67.04870245289726</v>
      </c>
      <c r="I126" s="2">
        <f t="shared" si="57"/>
        <v>0.43103448275862066</v>
      </c>
      <c r="J126" s="2">
        <f t="shared" si="59"/>
        <v>52.381798791325984</v>
      </c>
      <c r="K126" s="2"/>
      <c r="L126" s="2"/>
      <c r="M126" s="2"/>
    </row>
    <row r="127" spans="1:17" x14ac:dyDescent="0.25">
      <c r="A127" t="s">
        <v>5</v>
      </c>
      <c r="B127" s="2">
        <f t="shared" si="54"/>
        <v>340</v>
      </c>
      <c r="C127">
        <v>1</v>
      </c>
      <c r="D127" s="5">
        <f t="shared" si="58"/>
        <v>340</v>
      </c>
      <c r="E127" s="2">
        <f t="shared" si="55"/>
        <v>0.304029304029304</v>
      </c>
      <c r="F127" s="20">
        <f t="shared" si="60"/>
        <v>103.36996336996336</v>
      </c>
      <c r="G127" s="2">
        <f t="shared" si="56"/>
        <v>0.56666666666666665</v>
      </c>
      <c r="H127" s="2">
        <f t="shared" si="61"/>
        <v>58.576312576312567</v>
      </c>
      <c r="I127" s="2">
        <f t="shared" si="57"/>
        <v>0.4777777777777778</v>
      </c>
      <c r="J127" s="2">
        <f t="shared" si="59"/>
        <v>49.387871387871385</v>
      </c>
      <c r="K127" s="2"/>
      <c r="L127" s="2"/>
      <c r="M127" s="2"/>
    </row>
    <row r="128" spans="1:17" x14ac:dyDescent="0.25">
      <c r="A128" t="s">
        <v>6</v>
      </c>
      <c r="B128" s="2">
        <f t="shared" si="54"/>
        <v>231</v>
      </c>
      <c r="C128">
        <v>1</v>
      </c>
      <c r="D128" s="5">
        <f t="shared" si="58"/>
        <v>231</v>
      </c>
      <c r="E128" s="2">
        <f t="shared" si="55"/>
        <v>0.37130801687763715</v>
      </c>
      <c r="F128" s="20">
        <f t="shared" si="60"/>
        <v>85.77215189873418</v>
      </c>
      <c r="G128" s="2">
        <f t="shared" si="56"/>
        <v>0.47692307692307695</v>
      </c>
      <c r="H128" s="2">
        <f t="shared" si="61"/>
        <v>40.906718597857839</v>
      </c>
      <c r="I128" s="2">
        <f t="shared" si="57"/>
        <v>0.35384615384615387</v>
      </c>
      <c r="J128" s="2">
        <f t="shared" si="59"/>
        <v>30.350146056475172</v>
      </c>
      <c r="K128" s="2"/>
      <c r="L128" s="2"/>
      <c r="M128" s="2"/>
    </row>
    <row r="129" spans="1:13" x14ac:dyDescent="0.25">
      <c r="A129" t="s">
        <v>7</v>
      </c>
      <c r="B129" s="2">
        <f t="shared" si="54"/>
        <v>153</v>
      </c>
      <c r="C129">
        <v>1</v>
      </c>
      <c r="D129" s="5">
        <f t="shared" si="58"/>
        <v>153</v>
      </c>
      <c r="E129" s="2">
        <f t="shared" si="55"/>
        <v>0.35428571428571426</v>
      </c>
      <c r="F129" s="20">
        <f t="shared" si="60"/>
        <v>54.205714285714279</v>
      </c>
      <c r="G129" s="2">
        <f t="shared" si="56"/>
        <v>0.54166666666666663</v>
      </c>
      <c r="H129" s="2">
        <f t="shared" si="61"/>
        <v>29.361428571428565</v>
      </c>
      <c r="I129" s="2">
        <f t="shared" si="57"/>
        <v>0.45833333333333331</v>
      </c>
      <c r="J129" s="2">
        <f t="shared" si="59"/>
        <v>24.844285714285711</v>
      </c>
      <c r="K129" s="2"/>
      <c r="L129" s="2"/>
      <c r="M129" s="2"/>
    </row>
    <row r="130" spans="1:13" x14ac:dyDescent="0.25">
      <c r="A130" t="s">
        <v>8</v>
      </c>
      <c r="B130" s="2">
        <f t="shared" si="54"/>
        <v>97</v>
      </c>
      <c r="C130">
        <v>1</v>
      </c>
      <c r="D130" s="5">
        <f t="shared" si="58"/>
        <v>97</v>
      </c>
      <c r="E130" s="2">
        <f t="shared" si="55"/>
        <v>0.38783269961977185</v>
      </c>
      <c r="F130" s="20">
        <f t="shared" si="60"/>
        <v>37.619771863117869</v>
      </c>
      <c r="G130" s="2">
        <f t="shared" si="56"/>
        <v>0.72499999999999998</v>
      </c>
      <c r="H130" s="2">
        <f t="shared" si="61"/>
        <v>27.274334600760454</v>
      </c>
      <c r="I130" s="2">
        <f t="shared" si="57"/>
        <v>0.65</v>
      </c>
      <c r="J130" s="2">
        <f t="shared" si="59"/>
        <v>24.452851711026614</v>
      </c>
      <c r="K130" s="2"/>
      <c r="L130" s="2"/>
      <c r="M130" s="2"/>
    </row>
    <row r="131" spans="1:13" x14ac:dyDescent="0.25">
      <c r="A131" t="s">
        <v>9</v>
      </c>
      <c r="B131" s="2">
        <f t="shared" si="54"/>
        <v>56</v>
      </c>
      <c r="C131">
        <v>1</v>
      </c>
      <c r="D131" s="5">
        <f t="shared" si="58"/>
        <v>56</v>
      </c>
      <c r="E131" s="2">
        <f t="shared" si="55"/>
        <v>0.51829268292682928</v>
      </c>
      <c r="F131" s="20">
        <f t="shared" si="60"/>
        <v>29.024390243902438</v>
      </c>
      <c r="G131" s="2">
        <f t="shared" si="56"/>
        <v>0.59090909090909094</v>
      </c>
      <c r="H131" s="2">
        <f t="shared" si="61"/>
        <v>17.150776053215079</v>
      </c>
      <c r="I131" s="2">
        <f t="shared" si="57"/>
        <v>0.5</v>
      </c>
      <c r="J131" s="2">
        <f t="shared" si="59"/>
        <v>14.512195121951219</v>
      </c>
      <c r="K131" s="2"/>
      <c r="L131" s="2"/>
      <c r="M131" s="2"/>
    </row>
    <row r="132" spans="1:13" x14ac:dyDescent="0.25">
      <c r="A132" t="s">
        <v>10</v>
      </c>
      <c r="B132" s="2">
        <f t="shared" si="54"/>
        <v>25</v>
      </c>
      <c r="C132">
        <v>1</v>
      </c>
      <c r="D132" s="5">
        <f t="shared" si="58"/>
        <v>25</v>
      </c>
      <c r="E132" s="2">
        <f t="shared" si="55"/>
        <v>0.49763033175355448</v>
      </c>
      <c r="F132" s="20">
        <f t="shared" si="60"/>
        <v>12.440758293838861</v>
      </c>
      <c r="G132" s="2">
        <f t="shared" si="56"/>
        <v>0.61904761904761907</v>
      </c>
      <c r="H132" s="2">
        <f t="shared" si="61"/>
        <v>7.701421800947867</v>
      </c>
      <c r="I132" s="2">
        <f t="shared" si="57"/>
        <v>0.52380952380952384</v>
      </c>
      <c r="J132" s="2">
        <f t="shared" si="59"/>
        <v>6.5165876777251182</v>
      </c>
      <c r="K132" s="2"/>
      <c r="L132" s="2"/>
      <c r="M132" s="2"/>
    </row>
    <row r="133" spans="1:13" x14ac:dyDescent="0.25">
      <c r="A133" t="s">
        <v>11</v>
      </c>
      <c r="B133" s="2">
        <f t="shared" si="54"/>
        <v>22</v>
      </c>
      <c r="C133">
        <v>1</v>
      </c>
      <c r="D133" s="5">
        <f t="shared" si="58"/>
        <v>22</v>
      </c>
      <c r="E133" s="2">
        <f t="shared" si="55"/>
        <v>0.53472222222222221</v>
      </c>
      <c r="F133" s="20">
        <f t="shared" si="60"/>
        <v>11.763888888888889</v>
      </c>
      <c r="G133" s="2">
        <f t="shared" si="56"/>
        <v>0.66666666666666663</v>
      </c>
      <c r="H133" s="2">
        <f t="shared" si="61"/>
        <v>7.8425925925925926</v>
      </c>
      <c r="I133" s="2">
        <f t="shared" si="57"/>
        <v>0.46666666666666667</v>
      </c>
      <c r="J133" s="2">
        <f t="shared" si="59"/>
        <v>5.4898148148148147</v>
      </c>
      <c r="K133" s="2"/>
      <c r="L133" s="2"/>
      <c r="M133" s="2"/>
    </row>
    <row r="134" spans="1:13" x14ac:dyDescent="0.25">
      <c r="A134" t="s">
        <v>12</v>
      </c>
      <c r="B134" s="2">
        <f t="shared" si="54"/>
        <v>17</v>
      </c>
      <c r="C134">
        <v>1</v>
      </c>
      <c r="D134" s="5">
        <f t="shared" si="58"/>
        <v>17</v>
      </c>
      <c r="E134" s="2">
        <f t="shared" si="55"/>
        <v>0.58278145695364236</v>
      </c>
      <c r="F134" s="20">
        <f t="shared" si="60"/>
        <v>9.9072847682119196</v>
      </c>
      <c r="G134" s="2">
        <f t="shared" si="56"/>
        <v>0.61111111111111116</v>
      </c>
      <c r="H134" s="2">
        <f t="shared" si="61"/>
        <v>6.0544518027961738</v>
      </c>
      <c r="I134" s="2">
        <f t="shared" si="57"/>
        <v>0.58333333333333337</v>
      </c>
      <c r="J134" s="2">
        <f t="shared" si="59"/>
        <v>5.7792494481236201</v>
      </c>
      <c r="K134" s="2"/>
      <c r="L134" s="2"/>
      <c r="M134" s="2"/>
    </row>
    <row r="135" spans="1:13" x14ac:dyDescent="0.25">
      <c r="A135" t="s">
        <v>15</v>
      </c>
      <c r="B135" s="2"/>
      <c r="D135" s="5"/>
      <c r="E135" s="2"/>
      <c r="F135" s="20"/>
      <c r="G135" s="2"/>
      <c r="H135" s="2"/>
      <c r="I135" s="2"/>
      <c r="J135" s="2"/>
      <c r="K135" s="2"/>
      <c r="L135" s="2"/>
      <c r="M135" s="2"/>
    </row>
    <row r="136" spans="1:13" x14ac:dyDescent="0.25">
      <c r="A136" t="s">
        <v>0</v>
      </c>
      <c r="B136" s="2">
        <f t="shared" si="54"/>
        <v>64</v>
      </c>
      <c r="C136">
        <v>0</v>
      </c>
      <c r="D136" s="5">
        <f t="shared" si="58"/>
        <v>0</v>
      </c>
      <c r="E136" s="2">
        <f t="shared" si="55"/>
        <v>0.15867158671586715</v>
      </c>
      <c r="F136" s="20">
        <v>0</v>
      </c>
      <c r="G136" s="2">
        <f t="shared" si="56"/>
        <v>0.33333333333333331</v>
      </c>
      <c r="H136" s="2">
        <f t="shared" si="61"/>
        <v>0</v>
      </c>
      <c r="I136" s="2">
        <f t="shared" si="57"/>
        <v>0.16666666666666666</v>
      </c>
      <c r="J136" s="2">
        <f t="shared" si="59"/>
        <v>0</v>
      </c>
      <c r="K136" s="2"/>
      <c r="L136" s="2"/>
      <c r="M136" s="2"/>
    </row>
    <row r="137" spans="1:13" x14ac:dyDescent="0.25">
      <c r="A137" t="s">
        <v>1</v>
      </c>
      <c r="B137" s="2">
        <f t="shared" si="54"/>
        <v>83</v>
      </c>
      <c r="C137">
        <v>0</v>
      </c>
      <c r="D137" s="5">
        <f t="shared" si="58"/>
        <v>0</v>
      </c>
      <c r="E137" s="2">
        <f t="shared" si="55"/>
        <v>0.20618556701030927</v>
      </c>
      <c r="F137" s="20">
        <v>0</v>
      </c>
      <c r="G137" s="2">
        <f t="shared" si="56"/>
        <v>0.15384615384615385</v>
      </c>
      <c r="H137" s="2">
        <f t="shared" si="61"/>
        <v>0</v>
      </c>
      <c r="I137" s="2">
        <f t="shared" si="57"/>
        <v>0.15384615384615385</v>
      </c>
      <c r="J137" s="2">
        <f t="shared" si="59"/>
        <v>0</v>
      </c>
      <c r="K137" s="2"/>
      <c r="L137" s="2"/>
      <c r="M137" s="2"/>
    </row>
    <row r="138" spans="1:13" x14ac:dyDescent="0.25">
      <c r="A138" t="s">
        <v>2</v>
      </c>
      <c r="B138" s="2">
        <f t="shared" si="54"/>
        <v>177</v>
      </c>
      <c r="C138">
        <v>0</v>
      </c>
      <c r="D138" s="5">
        <f t="shared" si="58"/>
        <v>0</v>
      </c>
      <c r="E138" s="2">
        <f t="shared" si="55"/>
        <v>0.32489451476793246</v>
      </c>
      <c r="F138" s="20">
        <v>0</v>
      </c>
      <c r="G138" s="2">
        <f t="shared" si="56"/>
        <v>0.16666666666666666</v>
      </c>
      <c r="H138" s="2">
        <f t="shared" si="61"/>
        <v>0</v>
      </c>
      <c r="I138" s="2">
        <f t="shared" si="57"/>
        <v>0.16666666666666666</v>
      </c>
      <c r="J138" s="2">
        <f t="shared" si="59"/>
        <v>0</v>
      </c>
      <c r="K138" s="2"/>
      <c r="L138" s="2"/>
      <c r="M138" s="2"/>
    </row>
    <row r="139" spans="1:13" x14ac:dyDescent="0.25">
      <c r="A139" t="s">
        <v>3</v>
      </c>
      <c r="B139" s="2">
        <f t="shared" si="54"/>
        <v>210</v>
      </c>
      <c r="C139">
        <v>1</v>
      </c>
      <c r="D139" s="5">
        <f t="shared" si="58"/>
        <v>210</v>
      </c>
      <c r="E139" s="2">
        <f t="shared" si="55"/>
        <v>0.30952380952380953</v>
      </c>
      <c r="F139" s="20">
        <f t="shared" si="60"/>
        <v>65</v>
      </c>
      <c r="G139" s="2">
        <f t="shared" si="56"/>
        <v>0.33333333333333331</v>
      </c>
      <c r="H139" s="2">
        <f t="shared" si="61"/>
        <v>21.666666666666664</v>
      </c>
      <c r="I139" s="2">
        <f t="shared" si="57"/>
        <v>0.26666666666666666</v>
      </c>
      <c r="J139" s="2">
        <f t="shared" si="59"/>
        <v>17.333333333333332</v>
      </c>
      <c r="K139" s="2"/>
      <c r="L139" s="2"/>
      <c r="M139" s="2"/>
    </row>
    <row r="140" spans="1:13" x14ac:dyDescent="0.25">
      <c r="A140" t="s">
        <v>4</v>
      </c>
      <c r="B140" s="2">
        <f t="shared" si="54"/>
        <v>216</v>
      </c>
      <c r="C140">
        <v>1</v>
      </c>
      <c r="D140" s="5">
        <f t="shared" si="58"/>
        <v>216</v>
      </c>
      <c r="E140" s="2">
        <f t="shared" si="55"/>
        <v>0.33050847457627119</v>
      </c>
      <c r="F140" s="20">
        <f t="shared" si="60"/>
        <v>71.389830508474574</v>
      </c>
      <c r="G140" s="2">
        <f t="shared" si="56"/>
        <v>0.40909090909090912</v>
      </c>
      <c r="H140" s="2">
        <f t="shared" si="61"/>
        <v>29.204930662557782</v>
      </c>
      <c r="I140" s="2">
        <f t="shared" si="57"/>
        <v>0.27272727272727271</v>
      </c>
      <c r="J140" s="2">
        <f t="shared" si="59"/>
        <v>19.469953775038519</v>
      </c>
      <c r="K140" s="2"/>
      <c r="L140" s="2"/>
      <c r="M140" s="2"/>
    </row>
    <row r="141" spans="1:13" x14ac:dyDescent="0.25">
      <c r="A141" t="s">
        <v>5</v>
      </c>
      <c r="B141" s="2">
        <f t="shared" si="54"/>
        <v>181</v>
      </c>
      <c r="C141">
        <v>1</v>
      </c>
      <c r="D141" s="5">
        <f t="shared" si="58"/>
        <v>181</v>
      </c>
      <c r="E141" s="2">
        <f t="shared" si="55"/>
        <v>0.28358208955223879</v>
      </c>
      <c r="F141" s="20">
        <f t="shared" si="60"/>
        <v>51.328358208955223</v>
      </c>
      <c r="G141" s="2">
        <f t="shared" si="56"/>
        <v>0.54166666666666663</v>
      </c>
      <c r="H141" s="2">
        <f t="shared" si="61"/>
        <v>27.80286069651741</v>
      </c>
      <c r="I141" s="2">
        <f t="shared" si="57"/>
        <v>0.375</v>
      </c>
      <c r="J141" s="2">
        <f t="shared" si="59"/>
        <v>19.248134328358208</v>
      </c>
      <c r="K141" s="2"/>
      <c r="L141" s="2"/>
      <c r="M141" s="2"/>
    </row>
    <row r="142" spans="1:13" x14ac:dyDescent="0.25">
      <c r="A142" t="s">
        <v>6</v>
      </c>
      <c r="B142" s="2">
        <f t="shared" si="54"/>
        <v>141</v>
      </c>
      <c r="C142">
        <v>1</v>
      </c>
      <c r="D142" s="5">
        <f t="shared" si="58"/>
        <v>141</v>
      </c>
      <c r="E142" s="2">
        <f t="shared" si="55"/>
        <v>0.37089201877934275</v>
      </c>
      <c r="F142" s="20">
        <f t="shared" si="60"/>
        <v>52.295774647887328</v>
      </c>
      <c r="G142" s="2">
        <f t="shared" si="56"/>
        <v>0.5</v>
      </c>
      <c r="H142" s="2">
        <f t="shared" si="61"/>
        <v>26.147887323943664</v>
      </c>
      <c r="I142" s="2">
        <f t="shared" si="57"/>
        <v>0.44444444444444442</v>
      </c>
      <c r="J142" s="2">
        <f t="shared" si="59"/>
        <v>23.242566510172143</v>
      </c>
      <c r="K142" s="2"/>
      <c r="L142" s="2"/>
      <c r="M142" s="2"/>
    </row>
    <row r="143" spans="1:13" x14ac:dyDescent="0.25">
      <c r="A143" t="s">
        <v>7</v>
      </c>
      <c r="B143" s="2">
        <f t="shared" si="54"/>
        <v>90</v>
      </c>
      <c r="C143">
        <v>1</v>
      </c>
      <c r="D143" s="5">
        <f t="shared" si="58"/>
        <v>90</v>
      </c>
      <c r="E143" s="2">
        <f t="shared" si="55"/>
        <v>0.453416149068323</v>
      </c>
      <c r="F143" s="20">
        <f t="shared" si="60"/>
        <v>40.807453416149073</v>
      </c>
      <c r="G143" s="2">
        <f t="shared" si="56"/>
        <v>0.52941176470588236</v>
      </c>
      <c r="H143" s="2">
        <f t="shared" si="61"/>
        <v>21.60394592619657</v>
      </c>
      <c r="I143" s="2">
        <f t="shared" si="57"/>
        <v>0.35294117647058826</v>
      </c>
      <c r="J143" s="2">
        <f t="shared" si="59"/>
        <v>14.40263061746438</v>
      </c>
      <c r="K143" s="2"/>
      <c r="L143" s="2"/>
      <c r="M143" s="2"/>
    </row>
    <row r="144" spans="1:13" x14ac:dyDescent="0.25">
      <c r="A144" t="s">
        <v>8</v>
      </c>
      <c r="B144" s="2">
        <f t="shared" si="54"/>
        <v>70</v>
      </c>
      <c r="C144">
        <v>1</v>
      </c>
      <c r="D144" s="5">
        <f t="shared" si="58"/>
        <v>70</v>
      </c>
      <c r="E144" s="2">
        <f t="shared" si="55"/>
        <v>0.42926829268292682</v>
      </c>
      <c r="F144" s="20">
        <f t="shared" si="60"/>
        <v>30.048780487804876</v>
      </c>
      <c r="G144" s="2">
        <f t="shared" si="56"/>
        <v>0.52173913043478259</v>
      </c>
      <c r="H144" s="2">
        <f t="shared" si="61"/>
        <v>15.677624602332978</v>
      </c>
      <c r="I144" s="2">
        <f t="shared" si="57"/>
        <v>0.43478260869565216</v>
      </c>
      <c r="J144" s="2">
        <f t="shared" si="59"/>
        <v>13.064687168610815</v>
      </c>
      <c r="K144" s="2"/>
      <c r="L144" s="2"/>
      <c r="M144" s="2"/>
    </row>
    <row r="145" spans="1:13" x14ac:dyDescent="0.25">
      <c r="A145" t="s">
        <v>9</v>
      </c>
      <c r="B145" s="2">
        <f t="shared" si="54"/>
        <v>33</v>
      </c>
      <c r="C145">
        <v>1</v>
      </c>
      <c r="D145" s="5">
        <f t="shared" si="58"/>
        <v>33</v>
      </c>
      <c r="E145" s="2">
        <f t="shared" si="55"/>
        <v>0.38317757009345793</v>
      </c>
      <c r="F145" s="20">
        <f t="shared" si="60"/>
        <v>12.644859813084112</v>
      </c>
      <c r="G145" s="2">
        <f t="shared" si="56"/>
        <v>0.69230769230769229</v>
      </c>
      <c r="H145" s="2">
        <f t="shared" si="61"/>
        <v>8.7541337167505393</v>
      </c>
      <c r="I145" s="2">
        <f t="shared" si="57"/>
        <v>0.53846153846153844</v>
      </c>
      <c r="J145" s="2">
        <f t="shared" si="59"/>
        <v>6.8087706685837528</v>
      </c>
      <c r="K145" s="2"/>
      <c r="L145" s="2"/>
      <c r="M145" s="2"/>
    </row>
    <row r="146" spans="1:13" x14ac:dyDescent="0.25">
      <c r="A146" t="s">
        <v>10</v>
      </c>
      <c r="B146" s="2">
        <f t="shared" si="54"/>
        <v>25</v>
      </c>
      <c r="C146">
        <v>1</v>
      </c>
      <c r="D146" s="5">
        <f t="shared" si="58"/>
        <v>25</v>
      </c>
      <c r="E146" s="2">
        <f t="shared" si="55"/>
        <v>0.47972972972972971</v>
      </c>
      <c r="F146" s="20">
        <f t="shared" si="60"/>
        <v>11.993243243243242</v>
      </c>
      <c r="G146" s="2">
        <f t="shared" si="56"/>
        <v>0.5714285714285714</v>
      </c>
      <c r="H146" s="2">
        <f t="shared" si="61"/>
        <v>6.8532818532818522</v>
      </c>
      <c r="I146" s="2">
        <f t="shared" si="57"/>
        <v>0.38095238095238093</v>
      </c>
      <c r="J146" s="2">
        <f t="shared" si="59"/>
        <v>4.5688545688545679</v>
      </c>
      <c r="K146" s="2"/>
      <c r="L146" s="2"/>
      <c r="M146" s="2"/>
    </row>
    <row r="147" spans="1:13" x14ac:dyDescent="0.25">
      <c r="A147" t="s">
        <v>11</v>
      </c>
      <c r="B147" s="2">
        <f t="shared" si="54"/>
        <v>14</v>
      </c>
      <c r="C147">
        <v>1</v>
      </c>
      <c r="D147" s="5">
        <f t="shared" si="58"/>
        <v>14</v>
      </c>
      <c r="E147" s="2">
        <f t="shared" si="55"/>
        <v>0.42056074766355139</v>
      </c>
      <c r="F147" s="20">
        <f t="shared" si="60"/>
        <v>5.8878504672897192</v>
      </c>
      <c r="G147" s="2">
        <f t="shared" si="56"/>
        <v>0.58333333333333337</v>
      </c>
      <c r="H147" s="2">
        <f t="shared" si="61"/>
        <v>3.4345794392523366</v>
      </c>
      <c r="I147" s="2">
        <f t="shared" si="57"/>
        <v>0.5</v>
      </c>
      <c r="J147" s="2">
        <f t="shared" si="59"/>
        <v>2.9439252336448596</v>
      </c>
      <c r="K147" s="2"/>
      <c r="L147" s="2"/>
      <c r="M147" s="2"/>
    </row>
    <row r="148" spans="1:13" x14ac:dyDescent="0.25">
      <c r="A148" t="s">
        <v>12</v>
      </c>
      <c r="B148" s="2">
        <f t="shared" si="54"/>
        <v>6</v>
      </c>
      <c r="C148">
        <v>1</v>
      </c>
      <c r="D148" s="5">
        <f t="shared" si="58"/>
        <v>6</v>
      </c>
      <c r="E148" s="2">
        <f t="shared" si="55"/>
        <v>0.46500000000000002</v>
      </c>
      <c r="F148" s="20">
        <f t="shared" si="60"/>
        <v>2.79</v>
      </c>
      <c r="G148" s="2">
        <f t="shared" si="56"/>
        <v>0.6</v>
      </c>
      <c r="H148" s="2">
        <f t="shared" si="61"/>
        <v>1.6739999999999999</v>
      </c>
      <c r="I148" s="2">
        <f t="shared" si="57"/>
        <v>0.5</v>
      </c>
      <c r="J148" s="2">
        <f t="shared" si="59"/>
        <v>1.395</v>
      </c>
      <c r="K148" s="2"/>
      <c r="L148" s="2"/>
      <c r="M148" s="2"/>
    </row>
    <row r="149" spans="1:13" x14ac:dyDescent="0.25">
      <c r="B149" s="9">
        <f t="shared" si="54"/>
        <v>4894</v>
      </c>
      <c r="C149" s="2"/>
      <c r="D149" s="9">
        <f>SUM(D122:D148)</f>
        <v>3001</v>
      </c>
      <c r="E149" s="2"/>
      <c r="F149" s="2"/>
      <c r="G149" s="2"/>
      <c r="H149" s="2">
        <f>SUM(H122:H148)</f>
        <v>482.8765622170099</v>
      </c>
      <c r="I149" s="2"/>
      <c r="J149" s="2">
        <f>SUM(J122:J148)</f>
        <v>371.49188938380053</v>
      </c>
      <c r="K149" s="2"/>
      <c r="L149" s="2"/>
      <c r="M149" s="2"/>
    </row>
    <row r="150" spans="1:13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B152" s="2" t="str">
        <f>B111</f>
        <v>total screening BPs</v>
      </c>
      <c r="C152" s="2"/>
      <c r="D152" s="9">
        <f>D149+H149</f>
        <v>3483.8765622170099</v>
      </c>
      <c r="E152" s="2"/>
      <c r="F152" s="2" t="str">
        <f>F111</f>
        <v>new hypertensives</v>
      </c>
      <c r="G152" s="2"/>
      <c r="H152" s="2"/>
      <c r="I152" s="9">
        <f>J149</f>
        <v>371.49188938380053</v>
      </c>
      <c r="J152" s="2"/>
      <c r="K152" s="2"/>
      <c r="L152" s="2"/>
      <c r="M152" s="2"/>
    </row>
    <row r="153" spans="1:13" x14ac:dyDescent="0.25">
      <c r="B153" s="2" t="str">
        <f>B112</f>
        <v>total management BPs=</v>
      </c>
      <c r="C153" s="2"/>
      <c r="D153" s="9" t="b">
        <f>D2=D112</f>
        <v>0</v>
      </c>
      <c r="E153" s="2"/>
      <c r="F153" s="2"/>
      <c r="G153" s="2"/>
      <c r="H153" s="2"/>
      <c r="I153" s="9"/>
      <c r="J153" s="2"/>
      <c r="K153" s="2"/>
      <c r="L153" s="2"/>
      <c r="M153" s="2"/>
    </row>
    <row r="154" spans="1:13" x14ac:dyDescent="0.25">
      <c r="B154" s="2"/>
      <c r="C154" s="2"/>
      <c r="D154" s="9">
        <f>D113</f>
        <v>21667.717725002251</v>
      </c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D155" s="9"/>
    </row>
    <row r="156" spans="1:13" x14ac:dyDescent="0.25">
      <c r="B156" t="s">
        <v>137</v>
      </c>
    </row>
    <row r="157" spans="1:13" x14ac:dyDescent="0.25">
      <c r="B157" t="str">
        <f t="shared" ref="B157:C157" si="62">B79</f>
        <v>screening</v>
      </c>
      <c r="C157">
        <f t="shared" si="62"/>
        <v>0</v>
      </c>
    </row>
    <row r="158" spans="1:13" ht="60" x14ac:dyDescent="0.25">
      <c r="A158" s="18">
        <f t="shared" ref="A158:J158" si="63">A80</f>
        <v>0</v>
      </c>
      <c r="B158" s="5" t="str">
        <f t="shared" si="63"/>
        <v>no HT persons</v>
      </c>
      <c r="C158" s="5" t="str">
        <f t="shared" si="63"/>
        <v>yrs visits</v>
      </c>
      <c r="D158" s="5" t="str">
        <f t="shared" si="63"/>
        <v>number of bp measure</v>
      </c>
      <c r="E158" s="5" t="str">
        <f t="shared" si="63"/>
        <v>prop bp&gt;140/90</v>
      </c>
      <c r="F158" s="5" t="str">
        <f t="shared" si="63"/>
        <v>raised BP</v>
      </c>
      <c r="G158" s="5" t="str">
        <f t="shared" si="63"/>
        <v>prop 2nd bp</v>
      </c>
      <c r="H158" s="5" t="str">
        <f t="shared" si="63"/>
        <v>2nd BP measure</v>
      </c>
      <c r="I158" s="5" t="str">
        <f t="shared" si="63"/>
        <v>prop raised BP given diag</v>
      </c>
      <c r="J158" s="5" t="str">
        <f t="shared" si="63"/>
        <v>new diagnoses</v>
      </c>
      <c r="K158" s="5"/>
    </row>
    <row r="159" spans="1:13" x14ac:dyDescent="0.25">
      <c r="A159" t="str">
        <f t="shared" ref="A159" si="64">A81</f>
        <v>female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3" x14ac:dyDescent="0.25">
      <c r="A160" t="str">
        <f t="shared" ref="A160:I160" si="65">A82</f>
        <v>18-24</v>
      </c>
      <c r="B160">
        <f t="shared" si="65"/>
        <v>286</v>
      </c>
      <c r="C160">
        <v>0</v>
      </c>
      <c r="D160">
        <f>B160*C160</f>
        <v>0</v>
      </c>
      <c r="E160" s="2">
        <f t="shared" si="65"/>
        <v>6.7796610169491525E-2</v>
      </c>
      <c r="F160">
        <v>0</v>
      </c>
      <c r="G160" s="2">
        <f t="shared" si="65"/>
        <v>0.47826086956521741</v>
      </c>
      <c r="H160">
        <f>F160*G160</f>
        <v>0</v>
      </c>
      <c r="I160" s="2">
        <f t="shared" si="65"/>
        <v>0.21739130434782608</v>
      </c>
      <c r="J160">
        <f>F160*I160</f>
        <v>0</v>
      </c>
    </row>
    <row r="161" spans="1:10" x14ac:dyDescent="0.25">
      <c r="A161" t="str">
        <f t="shared" ref="A161:I161" si="66">A83</f>
        <v>25-29</v>
      </c>
      <c r="B161">
        <f t="shared" si="66"/>
        <v>577</v>
      </c>
      <c r="C161">
        <v>0</v>
      </c>
      <c r="D161">
        <f t="shared" ref="D161:D186" si="67">B161*C161</f>
        <v>0</v>
      </c>
      <c r="E161" s="2">
        <f t="shared" si="66"/>
        <v>7.2538860103626937E-2</v>
      </c>
      <c r="F161">
        <v>0</v>
      </c>
      <c r="G161" s="2">
        <f t="shared" si="66"/>
        <v>0.39393939393939392</v>
      </c>
      <c r="H161">
        <f t="shared" ref="H161:H186" si="68">F161*G161</f>
        <v>0</v>
      </c>
      <c r="I161" s="2">
        <f t="shared" si="66"/>
        <v>0.18181818181818182</v>
      </c>
      <c r="J161">
        <f t="shared" ref="J161:J186" si="69">F161*I161</f>
        <v>0</v>
      </c>
    </row>
    <row r="162" spans="1:10" x14ac:dyDescent="0.25">
      <c r="A162" t="str">
        <f t="shared" ref="A162:I162" si="70">A84</f>
        <v>30-34</v>
      </c>
      <c r="B162">
        <f t="shared" si="70"/>
        <v>706</v>
      </c>
      <c r="C162">
        <f t="shared" si="70"/>
        <v>1</v>
      </c>
      <c r="D162">
        <f t="shared" si="67"/>
        <v>706</v>
      </c>
      <c r="E162" s="2">
        <f t="shared" si="70"/>
        <v>0.12681159420289856</v>
      </c>
      <c r="F162" s="14">
        <f>B162*E162</f>
        <v>89.528985507246389</v>
      </c>
      <c r="G162" s="2">
        <f t="shared" si="70"/>
        <v>0.41860465116279072</v>
      </c>
      <c r="H162" s="2">
        <f t="shared" si="68"/>
        <v>37.477249747219417</v>
      </c>
      <c r="I162" s="2">
        <f t="shared" si="70"/>
        <v>0.23255813953488372</v>
      </c>
      <c r="J162" s="2">
        <f t="shared" si="69"/>
        <v>20.820694304010789</v>
      </c>
    </row>
    <row r="163" spans="1:10" x14ac:dyDescent="0.25">
      <c r="A163" t="str">
        <f t="shared" ref="A163:I163" si="71">A85</f>
        <v>35-39</v>
      </c>
      <c r="B163">
        <f t="shared" si="71"/>
        <v>653</v>
      </c>
      <c r="C163">
        <f t="shared" si="71"/>
        <v>1</v>
      </c>
      <c r="D163">
        <f t="shared" si="67"/>
        <v>653</v>
      </c>
      <c r="E163" s="2">
        <f t="shared" si="71"/>
        <v>0.19078947368421054</v>
      </c>
      <c r="F163" s="14">
        <f t="shared" ref="F163:F185" si="72">B163*E163</f>
        <v>124.58552631578948</v>
      </c>
      <c r="G163" s="2">
        <f t="shared" si="71"/>
        <v>0.46666666666666667</v>
      </c>
      <c r="H163" s="2">
        <f t="shared" si="68"/>
        <v>58.139912280701758</v>
      </c>
      <c r="I163" s="2">
        <f t="shared" si="71"/>
        <v>0.28333333333333333</v>
      </c>
      <c r="J163" s="2">
        <f t="shared" si="69"/>
        <v>35.299232456140352</v>
      </c>
    </row>
    <row r="164" spans="1:10" x14ac:dyDescent="0.25">
      <c r="A164" t="str">
        <f t="shared" ref="A164:I164" si="73">A86</f>
        <v>40-44</v>
      </c>
      <c r="B164">
        <f t="shared" si="73"/>
        <v>421</v>
      </c>
      <c r="C164">
        <f t="shared" si="73"/>
        <v>1</v>
      </c>
      <c r="D164">
        <f t="shared" si="67"/>
        <v>421</v>
      </c>
      <c r="E164" s="2">
        <f t="shared" si="73"/>
        <v>0.28865979381443296</v>
      </c>
      <c r="F164" s="14">
        <f t="shared" si="72"/>
        <v>121.52577319587628</v>
      </c>
      <c r="G164" s="2">
        <f t="shared" si="73"/>
        <v>0.55172413793103448</v>
      </c>
      <c r="H164" s="2">
        <f t="shared" si="68"/>
        <v>67.04870245289726</v>
      </c>
      <c r="I164" s="2">
        <f t="shared" si="73"/>
        <v>0.43103448275862066</v>
      </c>
      <c r="J164" s="2">
        <f t="shared" si="69"/>
        <v>52.381798791325984</v>
      </c>
    </row>
    <row r="165" spans="1:10" x14ac:dyDescent="0.25">
      <c r="A165" t="str">
        <f t="shared" ref="A165:I165" si="74">A87</f>
        <v>45-49</v>
      </c>
      <c r="B165">
        <f t="shared" si="74"/>
        <v>340</v>
      </c>
      <c r="C165">
        <f t="shared" si="74"/>
        <v>1</v>
      </c>
      <c r="D165">
        <f t="shared" si="67"/>
        <v>340</v>
      </c>
      <c r="E165" s="2">
        <f t="shared" si="74"/>
        <v>0.304029304029304</v>
      </c>
      <c r="F165" s="14">
        <f t="shared" si="72"/>
        <v>103.36996336996336</v>
      </c>
      <c r="G165" s="2">
        <f t="shared" si="74"/>
        <v>0.56666666666666665</v>
      </c>
      <c r="H165" s="2">
        <f t="shared" si="68"/>
        <v>58.576312576312567</v>
      </c>
      <c r="I165" s="2">
        <f t="shared" si="74"/>
        <v>0.4777777777777778</v>
      </c>
      <c r="J165" s="2">
        <f t="shared" si="69"/>
        <v>49.387871387871385</v>
      </c>
    </row>
    <row r="166" spans="1:10" x14ac:dyDescent="0.25">
      <c r="A166" t="str">
        <f t="shared" ref="A166:I166" si="75">A88</f>
        <v>50-54</v>
      </c>
      <c r="B166">
        <f t="shared" si="75"/>
        <v>231</v>
      </c>
      <c r="C166">
        <f t="shared" si="75"/>
        <v>1</v>
      </c>
      <c r="D166">
        <f t="shared" si="67"/>
        <v>231</v>
      </c>
      <c r="E166" s="2">
        <f t="shared" si="75"/>
        <v>0.37130801687763715</v>
      </c>
      <c r="F166" s="14">
        <f t="shared" si="72"/>
        <v>85.77215189873418</v>
      </c>
      <c r="G166" s="2">
        <f t="shared" si="75"/>
        <v>0.47692307692307695</v>
      </c>
      <c r="H166" s="2">
        <f t="shared" si="68"/>
        <v>40.906718597857839</v>
      </c>
      <c r="I166" s="2">
        <f t="shared" si="75"/>
        <v>0.35384615384615387</v>
      </c>
      <c r="J166" s="2">
        <f t="shared" si="69"/>
        <v>30.350146056475172</v>
      </c>
    </row>
    <row r="167" spans="1:10" x14ac:dyDescent="0.25">
      <c r="A167" t="str">
        <f t="shared" ref="A167:I167" si="76">A89</f>
        <v>55-59</v>
      </c>
      <c r="B167">
        <f t="shared" si="76"/>
        <v>153</v>
      </c>
      <c r="C167">
        <f t="shared" si="76"/>
        <v>1</v>
      </c>
      <c r="D167">
        <f t="shared" si="67"/>
        <v>153</v>
      </c>
      <c r="E167" s="2">
        <f t="shared" si="76"/>
        <v>0.35428571428571426</v>
      </c>
      <c r="F167" s="14">
        <f t="shared" si="72"/>
        <v>54.205714285714279</v>
      </c>
      <c r="G167" s="2">
        <f t="shared" si="76"/>
        <v>0.54166666666666663</v>
      </c>
      <c r="H167" s="2">
        <f t="shared" si="68"/>
        <v>29.361428571428565</v>
      </c>
      <c r="I167" s="2">
        <f t="shared" si="76"/>
        <v>0.45833333333333331</v>
      </c>
      <c r="J167" s="2">
        <f t="shared" si="69"/>
        <v>24.844285714285711</v>
      </c>
    </row>
    <row r="168" spans="1:10" x14ac:dyDescent="0.25">
      <c r="A168" t="str">
        <f t="shared" ref="A168:I168" si="77">A90</f>
        <v>60-64</v>
      </c>
      <c r="B168">
        <f t="shared" si="77"/>
        <v>97</v>
      </c>
      <c r="C168">
        <f t="shared" si="77"/>
        <v>1</v>
      </c>
      <c r="D168">
        <f t="shared" si="67"/>
        <v>97</v>
      </c>
      <c r="E168" s="2">
        <f t="shared" si="77"/>
        <v>0.38783269961977185</v>
      </c>
      <c r="F168" s="14">
        <f t="shared" si="72"/>
        <v>37.619771863117869</v>
      </c>
      <c r="G168" s="2">
        <f t="shared" si="77"/>
        <v>0.72499999999999998</v>
      </c>
      <c r="H168" s="2">
        <f t="shared" si="68"/>
        <v>27.274334600760454</v>
      </c>
      <c r="I168" s="2">
        <f t="shared" si="77"/>
        <v>0.65</v>
      </c>
      <c r="J168" s="2">
        <f t="shared" si="69"/>
        <v>24.452851711026614</v>
      </c>
    </row>
    <row r="169" spans="1:10" x14ac:dyDescent="0.25">
      <c r="A169" t="str">
        <f t="shared" ref="A169:I169" si="78">A91</f>
        <v>65-69</v>
      </c>
      <c r="B169">
        <f t="shared" si="78"/>
        <v>56</v>
      </c>
      <c r="C169">
        <f t="shared" si="78"/>
        <v>1</v>
      </c>
      <c r="D169">
        <f t="shared" si="67"/>
        <v>56</v>
      </c>
      <c r="E169" s="2">
        <f t="shared" si="78"/>
        <v>0.51829268292682928</v>
      </c>
      <c r="F169" s="14">
        <f t="shared" si="72"/>
        <v>29.024390243902438</v>
      </c>
      <c r="G169" s="2">
        <f t="shared" si="78"/>
        <v>0.59090909090909094</v>
      </c>
      <c r="H169" s="2">
        <f t="shared" si="68"/>
        <v>17.150776053215079</v>
      </c>
      <c r="I169" s="2">
        <f t="shared" si="78"/>
        <v>0.5</v>
      </c>
      <c r="J169" s="2">
        <f t="shared" si="69"/>
        <v>14.512195121951219</v>
      </c>
    </row>
    <row r="170" spans="1:10" x14ac:dyDescent="0.25">
      <c r="A170" t="str">
        <f t="shared" ref="A170:I170" si="79">A92</f>
        <v>70-74</v>
      </c>
      <c r="B170">
        <f t="shared" si="79"/>
        <v>25</v>
      </c>
      <c r="C170">
        <f t="shared" si="79"/>
        <v>1</v>
      </c>
      <c r="D170">
        <f t="shared" si="67"/>
        <v>25</v>
      </c>
      <c r="E170" s="2">
        <f t="shared" si="79"/>
        <v>0.49763033175355448</v>
      </c>
      <c r="F170" s="14">
        <f t="shared" si="72"/>
        <v>12.440758293838861</v>
      </c>
      <c r="G170" s="2">
        <f t="shared" si="79"/>
        <v>0.61904761904761907</v>
      </c>
      <c r="H170" s="2">
        <f t="shared" si="68"/>
        <v>7.701421800947867</v>
      </c>
      <c r="I170" s="2">
        <f t="shared" si="79"/>
        <v>0.52380952380952384</v>
      </c>
      <c r="J170" s="2">
        <f t="shared" si="69"/>
        <v>6.5165876777251182</v>
      </c>
    </row>
    <row r="171" spans="1:10" x14ac:dyDescent="0.25">
      <c r="A171" t="str">
        <f t="shared" ref="A171:I171" si="80">A93</f>
        <v>75-79</v>
      </c>
      <c r="B171">
        <f t="shared" si="80"/>
        <v>22</v>
      </c>
      <c r="C171">
        <f t="shared" si="80"/>
        <v>1</v>
      </c>
      <c r="D171">
        <f t="shared" si="67"/>
        <v>22</v>
      </c>
      <c r="E171" s="2">
        <f t="shared" si="80"/>
        <v>0.53472222222222221</v>
      </c>
      <c r="F171" s="14">
        <f t="shared" si="72"/>
        <v>11.763888888888889</v>
      </c>
      <c r="G171" s="2">
        <f t="shared" si="80"/>
        <v>0.66666666666666663</v>
      </c>
      <c r="H171" s="2">
        <f t="shared" si="68"/>
        <v>7.8425925925925926</v>
      </c>
      <c r="I171" s="2">
        <f t="shared" si="80"/>
        <v>0.46666666666666667</v>
      </c>
      <c r="J171" s="2">
        <f t="shared" si="69"/>
        <v>5.4898148148148147</v>
      </c>
    </row>
    <row r="172" spans="1:10" x14ac:dyDescent="0.25">
      <c r="A172" t="str">
        <f t="shared" ref="A172:I172" si="81">A94</f>
        <v>80 plus</v>
      </c>
      <c r="B172">
        <f t="shared" si="81"/>
        <v>17</v>
      </c>
      <c r="C172">
        <f t="shared" si="81"/>
        <v>1</v>
      </c>
      <c r="D172">
        <f t="shared" si="67"/>
        <v>17</v>
      </c>
      <c r="E172" s="2">
        <f t="shared" si="81"/>
        <v>0.58278145695364236</v>
      </c>
      <c r="F172" s="14">
        <f t="shared" si="72"/>
        <v>9.9072847682119196</v>
      </c>
      <c r="G172" s="2">
        <f t="shared" si="81"/>
        <v>0.61111111111111116</v>
      </c>
      <c r="H172" s="2">
        <f t="shared" si="68"/>
        <v>6.0544518027961738</v>
      </c>
      <c r="I172" s="2">
        <f t="shared" si="81"/>
        <v>0.58333333333333337</v>
      </c>
      <c r="J172" s="2">
        <f t="shared" si="69"/>
        <v>5.7792494481236201</v>
      </c>
    </row>
    <row r="173" spans="1:10" x14ac:dyDescent="0.25">
      <c r="A173" t="str">
        <f t="shared" ref="A173" si="82">A95</f>
        <v>male</v>
      </c>
      <c r="E173" s="2"/>
      <c r="F173" s="14"/>
      <c r="G173" s="2"/>
      <c r="H173" s="2">
        <f t="shared" si="68"/>
        <v>0</v>
      </c>
      <c r="I173" s="2"/>
      <c r="J173" s="2">
        <f t="shared" si="69"/>
        <v>0</v>
      </c>
    </row>
    <row r="174" spans="1:10" x14ac:dyDescent="0.25">
      <c r="A174" t="str">
        <f t="shared" ref="A174:I174" si="83">A96</f>
        <v>18-24</v>
      </c>
      <c r="B174">
        <f t="shared" si="83"/>
        <v>64</v>
      </c>
      <c r="C174">
        <v>0</v>
      </c>
      <c r="D174">
        <v>0</v>
      </c>
      <c r="E174" s="2">
        <f t="shared" si="83"/>
        <v>0.15867158671586715</v>
      </c>
      <c r="F174" s="14">
        <v>0</v>
      </c>
      <c r="G174" s="2">
        <f t="shared" si="83"/>
        <v>0.33333333333333331</v>
      </c>
      <c r="H174" s="2">
        <f t="shared" si="68"/>
        <v>0</v>
      </c>
      <c r="I174" s="2">
        <f t="shared" si="83"/>
        <v>0.16666666666666666</v>
      </c>
      <c r="J174" s="2">
        <f t="shared" si="69"/>
        <v>0</v>
      </c>
    </row>
    <row r="175" spans="1:10" x14ac:dyDescent="0.25">
      <c r="A175" t="str">
        <f t="shared" ref="A175:I175" si="84">A97</f>
        <v>25-29</v>
      </c>
      <c r="B175">
        <f t="shared" si="84"/>
        <v>83</v>
      </c>
      <c r="C175">
        <v>0</v>
      </c>
      <c r="D175">
        <v>0</v>
      </c>
      <c r="E175" s="2">
        <f t="shared" si="84"/>
        <v>0.20618556701030927</v>
      </c>
      <c r="F175" s="14">
        <v>0</v>
      </c>
      <c r="G175" s="2">
        <f t="shared" si="84"/>
        <v>0.15384615384615385</v>
      </c>
      <c r="H175" s="2">
        <f t="shared" si="68"/>
        <v>0</v>
      </c>
      <c r="I175" s="2">
        <f t="shared" si="84"/>
        <v>0.15384615384615385</v>
      </c>
      <c r="J175" s="2">
        <f t="shared" si="69"/>
        <v>0</v>
      </c>
    </row>
    <row r="176" spans="1:10" x14ac:dyDescent="0.25">
      <c r="A176" t="str">
        <f t="shared" ref="A176:I176" si="85">A98</f>
        <v>30-34</v>
      </c>
      <c r="B176">
        <f t="shared" si="85"/>
        <v>177</v>
      </c>
      <c r="C176">
        <f t="shared" si="85"/>
        <v>1</v>
      </c>
      <c r="D176">
        <f t="shared" si="67"/>
        <v>177</v>
      </c>
      <c r="E176" s="2">
        <f t="shared" si="85"/>
        <v>0.32489451476793246</v>
      </c>
      <c r="F176" s="14">
        <f t="shared" si="72"/>
        <v>57.506329113924046</v>
      </c>
      <c r="G176" s="2">
        <f t="shared" si="85"/>
        <v>0.16666666666666666</v>
      </c>
      <c r="H176" s="2">
        <f t="shared" si="68"/>
        <v>9.5843881856540065</v>
      </c>
      <c r="I176" s="2">
        <f t="shared" si="85"/>
        <v>0.16666666666666666</v>
      </c>
      <c r="J176" s="2">
        <f t="shared" si="69"/>
        <v>9.5843881856540065</v>
      </c>
    </row>
    <row r="177" spans="1:10" x14ac:dyDescent="0.25">
      <c r="A177" t="str">
        <f t="shared" ref="A177:I177" si="86">A99</f>
        <v>35-39</v>
      </c>
      <c r="B177">
        <f t="shared" si="86"/>
        <v>210</v>
      </c>
      <c r="C177">
        <f t="shared" si="86"/>
        <v>1</v>
      </c>
      <c r="D177">
        <f t="shared" si="67"/>
        <v>210</v>
      </c>
      <c r="E177" s="2">
        <f t="shared" si="86"/>
        <v>0.30952380952380953</v>
      </c>
      <c r="F177" s="14">
        <f t="shared" si="72"/>
        <v>65</v>
      </c>
      <c r="G177" s="2">
        <f t="shared" si="86"/>
        <v>0.33333333333333331</v>
      </c>
      <c r="H177" s="2">
        <f t="shared" si="68"/>
        <v>21.666666666666664</v>
      </c>
      <c r="I177" s="2">
        <f t="shared" si="86"/>
        <v>0.26666666666666666</v>
      </c>
      <c r="J177" s="2">
        <f t="shared" si="69"/>
        <v>17.333333333333332</v>
      </c>
    </row>
    <row r="178" spans="1:10" x14ac:dyDescent="0.25">
      <c r="A178" t="str">
        <f t="shared" ref="A178:I178" si="87">A100</f>
        <v>40-44</v>
      </c>
      <c r="B178">
        <f t="shared" si="87"/>
        <v>216</v>
      </c>
      <c r="C178">
        <f t="shared" si="87"/>
        <v>1</v>
      </c>
      <c r="D178">
        <f t="shared" si="67"/>
        <v>216</v>
      </c>
      <c r="E178" s="2">
        <f t="shared" si="87"/>
        <v>0.33050847457627119</v>
      </c>
      <c r="F178" s="14">
        <f t="shared" si="72"/>
        <v>71.389830508474574</v>
      </c>
      <c r="G178" s="2">
        <f t="shared" si="87"/>
        <v>0.40909090909090912</v>
      </c>
      <c r="H178" s="2">
        <f t="shared" si="68"/>
        <v>29.204930662557782</v>
      </c>
      <c r="I178" s="2">
        <f t="shared" si="87"/>
        <v>0.27272727272727271</v>
      </c>
      <c r="J178" s="2">
        <f t="shared" si="69"/>
        <v>19.469953775038519</v>
      </c>
    </row>
    <row r="179" spans="1:10" x14ac:dyDescent="0.25">
      <c r="A179" t="str">
        <f t="shared" ref="A179:I179" si="88">A101</f>
        <v>45-49</v>
      </c>
      <c r="B179">
        <f t="shared" si="88"/>
        <v>181</v>
      </c>
      <c r="C179">
        <f t="shared" si="88"/>
        <v>1</v>
      </c>
      <c r="D179">
        <f t="shared" si="67"/>
        <v>181</v>
      </c>
      <c r="E179" s="2">
        <f t="shared" si="88"/>
        <v>0.28358208955223879</v>
      </c>
      <c r="F179" s="14">
        <f t="shared" si="72"/>
        <v>51.328358208955223</v>
      </c>
      <c r="G179" s="2">
        <f t="shared" si="88"/>
        <v>0.54166666666666663</v>
      </c>
      <c r="H179" s="2">
        <f t="shared" si="68"/>
        <v>27.80286069651741</v>
      </c>
      <c r="I179" s="2">
        <f t="shared" si="88"/>
        <v>0.375</v>
      </c>
      <c r="J179" s="2">
        <f t="shared" si="69"/>
        <v>19.248134328358208</v>
      </c>
    </row>
    <row r="180" spans="1:10" x14ac:dyDescent="0.25">
      <c r="A180" t="str">
        <f t="shared" ref="A180:I180" si="89">A102</f>
        <v>50-54</v>
      </c>
      <c r="B180">
        <f t="shared" si="89"/>
        <v>141</v>
      </c>
      <c r="C180">
        <f t="shared" si="89"/>
        <v>1</v>
      </c>
      <c r="D180">
        <f t="shared" si="67"/>
        <v>141</v>
      </c>
      <c r="E180" s="2">
        <f t="shared" si="89"/>
        <v>0.37089201877934275</v>
      </c>
      <c r="F180" s="14">
        <f t="shared" si="72"/>
        <v>52.295774647887328</v>
      </c>
      <c r="G180" s="2">
        <f t="shared" si="89"/>
        <v>0.5</v>
      </c>
      <c r="H180" s="2">
        <f t="shared" si="68"/>
        <v>26.147887323943664</v>
      </c>
      <c r="I180" s="2">
        <f t="shared" si="89"/>
        <v>0.44444444444444442</v>
      </c>
      <c r="J180" s="2">
        <f t="shared" si="69"/>
        <v>23.242566510172143</v>
      </c>
    </row>
    <row r="181" spans="1:10" x14ac:dyDescent="0.25">
      <c r="A181" t="str">
        <f t="shared" ref="A181:I181" si="90">A103</f>
        <v>55-59</v>
      </c>
      <c r="B181">
        <f t="shared" si="90"/>
        <v>90</v>
      </c>
      <c r="C181">
        <f t="shared" si="90"/>
        <v>1</v>
      </c>
      <c r="D181">
        <f t="shared" si="67"/>
        <v>90</v>
      </c>
      <c r="E181" s="2">
        <f t="shared" si="90"/>
        <v>0.453416149068323</v>
      </c>
      <c r="F181" s="14">
        <f t="shared" si="72"/>
        <v>40.807453416149073</v>
      </c>
      <c r="G181" s="2">
        <f t="shared" si="90"/>
        <v>0.52941176470588236</v>
      </c>
      <c r="H181" s="2">
        <f t="shared" si="68"/>
        <v>21.60394592619657</v>
      </c>
      <c r="I181" s="2">
        <f t="shared" si="90"/>
        <v>0.35294117647058826</v>
      </c>
      <c r="J181" s="2">
        <f t="shared" si="69"/>
        <v>14.40263061746438</v>
      </c>
    </row>
    <row r="182" spans="1:10" x14ac:dyDescent="0.25">
      <c r="A182" t="str">
        <f t="shared" ref="A182:I182" si="91">A104</f>
        <v>60-64</v>
      </c>
      <c r="B182">
        <f t="shared" si="91"/>
        <v>70</v>
      </c>
      <c r="C182">
        <f t="shared" si="91"/>
        <v>1</v>
      </c>
      <c r="D182">
        <f t="shared" si="67"/>
        <v>70</v>
      </c>
      <c r="E182" s="2">
        <f t="shared" si="91"/>
        <v>0.42926829268292682</v>
      </c>
      <c r="F182" s="14">
        <f t="shared" si="72"/>
        <v>30.048780487804876</v>
      </c>
      <c r="G182" s="2">
        <f t="shared" si="91"/>
        <v>0.52173913043478259</v>
      </c>
      <c r="H182" s="2">
        <f t="shared" si="68"/>
        <v>15.677624602332978</v>
      </c>
      <c r="I182" s="2">
        <f t="shared" si="91"/>
        <v>0.43478260869565216</v>
      </c>
      <c r="J182" s="2">
        <f t="shared" si="69"/>
        <v>13.064687168610815</v>
      </c>
    </row>
    <row r="183" spans="1:10" x14ac:dyDescent="0.25">
      <c r="A183" t="str">
        <f t="shared" ref="A183:I183" si="92">A105</f>
        <v>65-69</v>
      </c>
      <c r="B183">
        <f t="shared" si="92"/>
        <v>33</v>
      </c>
      <c r="C183">
        <f t="shared" si="92"/>
        <v>1</v>
      </c>
      <c r="D183">
        <f t="shared" si="67"/>
        <v>33</v>
      </c>
      <c r="E183" s="2">
        <f t="shared" si="92"/>
        <v>0.38317757009345793</v>
      </c>
      <c r="F183" s="14">
        <f t="shared" si="72"/>
        <v>12.644859813084112</v>
      </c>
      <c r="G183" s="2">
        <f t="shared" si="92"/>
        <v>0.69230769230769229</v>
      </c>
      <c r="H183" s="2">
        <f t="shared" si="68"/>
        <v>8.7541337167505393</v>
      </c>
      <c r="I183" s="2">
        <f t="shared" si="92"/>
        <v>0.53846153846153844</v>
      </c>
      <c r="J183" s="2">
        <f t="shared" si="69"/>
        <v>6.8087706685837528</v>
      </c>
    </row>
    <row r="184" spans="1:10" x14ac:dyDescent="0.25">
      <c r="A184" t="str">
        <f t="shared" ref="A184:I184" si="93">A106</f>
        <v>70-74</v>
      </c>
      <c r="B184">
        <f t="shared" si="93"/>
        <v>25</v>
      </c>
      <c r="C184">
        <f t="shared" si="93"/>
        <v>1</v>
      </c>
      <c r="D184">
        <f t="shared" si="67"/>
        <v>25</v>
      </c>
      <c r="E184" s="2">
        <f t="shared" si="93"/>
        <v>0.47972972972972971</v>
      </c>
      <c r="F184" s="14">
        <f t="shared" si="72"/>
        <v>11.993243243243242</v>
      </c>
      <c r="G184" s="2">
        <f t="shared" si="93"/>
        <v>0.5714285714285714</v>
      </c>
      <c r="H184" s="2">
        <f t="shared" si="68"/>
        <v>6.8532818532818522</v>
      </c>
      <c r="I184" s="2">
        <f t="shared" si="93"/>
        <v>0.38095238095238093</v>
      </c>
      <c r="J184" s="2">
        <f t="shared" si="69"/>
        <v>4.5688545688545679</v>
      </c>
    </row>
    <row r="185" spans="1:10" x14ac:dyDescent="0.25">
      <c r="A185" t="str">
        <f t="shared" ref="A185:I185" si="94">A107</f>
        <v>75-79</v>
      </c>
      <c r="B185">
        <f t="shared" si="94"/>
        <v>14</v>
      </c>
      <c r="C185">
        <f t="shared" si="94"/>
        <v>1</v>
      </c>
      <c r="D185">
        <f t="shared" si="67"/>
        <v>14</v>
      </c>
      <c r="E185" s="2">
        <f t="shared" si="94"/>
        <v>0.42056074766355139</v>
      </c>
      <c r="F185" s="14">
        <f t="shared" si="72"/>
        <v>5.8878504672897192</v>
      </c>
      <c r="G185" s="2">
        <f t="shared" si="94"/>
        <v>0.58333333333333337</v>
      </c>
      <c r="H185" s="2">
        <f t="shared" si="68"/>
        <v>3.4345794392523366</v>
      </c>
      <c r="I185" s="2">
        <f t="shared" si="94"/>
        <v>0.5</v>
      </c>
      <c r="J185" s="2">
        <f t="shared" si="69"/>
        <v>2.9439252336448596</v>
      </c>
    </row>
    <row r="186" spans="1:10" x14ac:dyDescent="0.25">
      <c r="A186" t="str">
        <f t="shared" ref="A186:I186" si="95">A108</f>
        <v>80 plus</v>
      </c>
      <c r="B186">
        <f t="shared" si="95"/>
        <v>6</v>
      </c>
      <c r="C186">
        <f t="shared" si="95"/>
        <v>1</v>
      </c>
      <c r="D186">
        <f t="shared" si="67"/>
        <v>6</v>
      </c>
      <c r="E186" s="2">
        <f t="shared" si="95"/>
        <v>0.46500000000000002</v>
      </c>
      <c r="F186" s="14">
        <f>B186*E186</f>
        <v>2.79</v>
      </c>
      <c r="G186" s="2">
        <f t="shared" si="95"/>
        <v>0.6</v>
      </c>
      <c r="H186" s="2">
        <f t="shared" si="68"/>
        <v>1.6739999999999999</v>
      </c>
      <c r="I186" s="2">
        <f t="shared" si="95"/>
        <v>0.5</v>
      </c>
      <c r="J186" s="2">
        <f t="shared" si="69"/>
        <v>1.395</v>
      </c>
    </row>
    <row r="187" spans="1:10" x14ac:dyDescent="0.25">
      <c r="B187">
        <f t="shared" ref="B187:I187" si="96">B109</f>
        <v>4894</v>
      </c>
      <c r="D187">
        <f>SUM(D162:D186)</f>
        <v>3884</v>
      </c>
      <c r="F187" s="14"/>
      <c r="H187" s="2">
        <f>SUM(H160:H186)</f>
        <v>529.93820014988341</v>
      </c>
      <c r="I187" s="2">
        <f t="shared" si="96"/>
        <v>0</v>
      </c>
      <c r="J187" s="2">
        <f>SUM(J160:J186)</f>
        <v>401.8969718734653</v>
      </c>
    </row>
    <row r="189" spans="1:10" x14ac:dyDescent="0.25">
      <c r="B189" t="str">
        <f t="shared" ref="B189:F189" si="97">B111</f>
        <v>total screening BPs</v>
      </c>
      <c r="D189" s="9">
        <f>D187+H187</f>
        <v>4413.9382001498834</v>
      </c>
      <c r="F189" t="str">
        <f t="shared" si="97"/>
        <v>new hypertensives</v>
      </c>
      <c r="I189" s="9">
        <f>J187</f>
        <v>401.8969718734653</v>
      </c>
    </row>
    <row r="190" spans="1:10" x14ac:dyDescent="0.25">
      <c r="B190" t="str">
        <f t="shared" ref="B190:D190" si="98">B112</f>
        <v>total management BPs=</v>
      </c>
      <c r="D190">
        <f t="shared" si="98"/>
        <v>16212</v>
      </c>
    </row>
    <row r="191" spans="1:10" x14ac:dyDescent="0.25">
      <c r="D191">
        <f t="shared" ref="D191" si="99">D113</f>
        <v>21667.717725002251</v>
      </c>
    </row>
  </sheetData>
  <mergeCells count="4">
    <mergeCell ref="B40:I40"/>
    <mergeCell ref="O40:V40"/>
    <mergeCell ref="C1:G1"/>
    <mergeCell ref="I1:R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12"/>
  <sheetViews>
    <sheetView topLeftCell="A63" workbookViewId="0">
      <selection activeCell="D71" sqref="D71:K72"/>
    </sheetView>
  </sheetViews>
  <sheetFormatPr defaultRowHeight="15" x14ac:dyDescent="0.25"/>
  <cols>
    <col min="7" max="7" width="9.5703125" style="9" bestFit="1" customWidth="1"/>
  </cols>
  <sheetData>
    <row r="2" spans="2:17" x14ac:dyDescent="0.25">
      <c r="H2" s="1"/>
    </row>
    <row r="3" spans="2:17" x14ac:dyDescent="0.25">
      <c r="C3" s="11" t="s">
        <v>54</v>
      </c>
      <c r="D3" s="11"/>
      <c r="E3" s="11"/>
      <c r="F3" s="11"/>
      <c r="G3" s="21"/>
      <c r="H3" s="11"/>
      <c r="I3" s="11"/>
      <c r="J3" s="11"/>
      <c r="M3" s="1"/>
    </row>
    <row r="4" spans="2:17" x14ac:dyDescent="0.25">
      <c r="C4" s="18"/>
      <c r="D4" s="18"/>
      <c r="E4" s="18"/>
      <c r="F4" s="18"/>
      <c r="G4" s="21"/>
      <c r="H4" s="18"/>
      <c r="I4" s="18"/>
      <c r="J4" s="18"/>
      <c r="M4" s="1"/>
    </row>
    <row r="5" spans="2:17" x14ac:dyDescent="0.25">
      <c r="E5" s="11"/>
      <c r="F5" s="11"/>
      <c r="G5" s="21"/>
      <c r="H5" s="11"/>
      <c r="I5" s="11"/>
      <c r="J5" s="11"/>
      <c r="M5" s="1"/>
      <c r="Q5" s="6"/>
    </row>
    <row r="6" spans="2:17" x14ac:dyDescent="0.25">
      <c r="B6" s="15"/>
      <c r="C6" s="13"/>
      <c r="D6" s="13"/>
      <c r="E6" s="8"/>
      <c r="G6" s="21" t="s">
        <v>52</v>
      </c>
      <c r="H6" s="18"/>
      <c r="I6" s="18"/>
      <c r="J6" s="18"/>
      <c r="K6" s="18" t="s">
        <v>78</v>
      </c>
      <c r="L6" s="18"/>
      <c r="M6" s="18"/>
      <c r="N6" s="18"/>
      <c r="O6" s="18"/>
      <c r="P6" s="6"/>
    </row>
    <row r="7" spans="2:17" ht="333" x14ac:dyDescent="0.25">
      <c r="E7" s="8"/>
      <c r="F7" s="6"/>
      <c r="G7" s="22" t="s">
        <v>52</v>
      </c>
      <c r="H7" s="6" t="s">
        <v>138</v>
      </c>
      <c r="I7" s="6"/>
      <c r="J7" s="6"/>
      <c r="K7" s="6" t="s">
        <v>53</v>
      </c>
      <c r="L7" s="6" t="s">
        <v>139</v>
      </c>
      <c r="M7" s="6" t="s">
        <v>125</v>
      </c>
      <c r="N7" s="6" t="s">
        <v>133</v>
      </c>
      <c r="O7" s="6" t="s">
        <v>64</v>
      </c>
    </row>
    <row r="8" spans="2:17" x14ac:dyDescent="0.25">
      <c r="E8" s="8"/>
      <c r="F8" s="6"/>
      <c r="G8" s="22"/>
      <c r="H8" s="6"/>
      <c r="I8" s="6"/>
      <c r="J8" s="6"/>
      <c r="K8" s="6"/>
      <c r="L8" s="6"/>
      <c r="M8" s="6"/>
      <c r="N8" s="6"/>
      <c r="O8" s="6"/>
    </row>
    <row r="9" spans="2:17" x14ac:dyDescent="0.25">
      <c r="F9" t="s">
        <v>14</v>
      </c>
      <c r="I9" s="10"/>
      <c r="J9" s="2"/>
      <c r="M9" s="12"/>
      <c r="N9" s="2"/>
      <c r="P9" s="2"/>
    </row>
    <row r="10" spans="2:17" x14ac:dyDescent="0.25">
      <c r="C10" s="1"/>
      <c r="F10" t="s">
        <v>0</v>
      </c>
      <c r="G10" s="9">
        <f>'all clinics full year'!N24</f>
        <v>16</v>
      </c>
      <c r="H10" s="2">
        <f>'all clinics full year'!N43</f>
        <v>4.75</v>
      </c>
      <c r="I10" s="1"/>
      <c r="J10" s="2"/>
      <c r="K10">
        <f>'all clinics full year'!H24</f>
        <v>424</v>
      </c>
      <c r="L10" s="2">
        <f>'all clinics full year'!H43</f>
        <v>4.1155660377358494</v>
      </c>
      <c r="M10" s="12">
        <f>'cross sectional'!Z4</f>
        <v>6.7796610169491525E-2</v>
      </c>
      <c r="N10" s="2">
        <f>'raised bp history'!M5</f>
        <v>0.47826086956521741</v>
      </c>
      <c r="O10" s="12">
        <f>'raised bp history'!X5</f>
        <v>0.21739130434782608</v>
      </c>
      <c r="P10" s="2"/>
    </row>
    <row r="11" spans="2:17" x14ac:dyDescent="0.25">
      <c r="C11" s="1"/>
      <c r="F11" t="s">
        <v>1</v>
      </c>
      <c r="G11" s="9">
        <f>'all clinics full year'!N25</f>
        <v>43</v>
      </c>
      <c r="H11" s="2">
        <f>'all clinics full year'!N44</f>
        <v>5.3953488372093021</v>
      </c>
      <c r="I11" s="1"/>
      <c r="J11" s="2"/>
      <c r="K11">
        <f>'all clinics full year'!H25</f>
        <v>755</v>
      </c>
      <c r="L11" s="2">
        <f>'all clinics full year'!H44</f>
        <v>4.8490066225165567</v>
      </c>
      <c r="M11" s="12">
        <f>'cross sectional'!Z5</f>
        <v>7.2538860103626937E-2</v>
      </c>
      <c r="N11" s="2">
        <f>'raised bp history'!M6</f>
        <v>0.39393939393939392</v>
      </c>
      <c r="O11" s="12">
        <f>'raised bp history'!X6</f>
        <v>0.18181818181818182</v>
      </c>
      <c r="P11" s="2"/>
    </row>
    <row r="12" spans="2:17" x14ac:dyDescent="0.25">
      <c r="C12" s="1"/>
      <c r="F12" t="s">
        <v>2</v>
      </c>
      <c r="G12" s="9">
        <f>'all clinics full year'!N26</f>
        <v>93</v>
      </c>
      <c r="H12" s="2">
        <f>'all clinics full year'!N45</f>
        <v>5.989247311827957</v>
      </c>
      <c r="I12" s="1"/>
      <c r="J12" s="2"/>
      <c r="K12">
        <f>'all clinics full year'!H26</f>
        <v>840</v>
      </c>
      <c r="L12" s="2">
        <f>'all clinics full year'!H45</f>
        <v>5.5357142857142856</v>
      </c>
      <c r="M12" s="12">
        <f>'cross sectional'!Z6</f>
        <v>0.12681159420289856</v>
      </c>
      <c r="N12" s="2">
        <f>'raised bp history'!M7</f>
        <v>0.41860465116279072</v>
      </c>
      <c r="O12" s="12">
        <f>'raised bp history'!X7</f>
        <v>0.23255813953488372</v>
      </c>
      <c r="P12" s="2"/>
    </row>
    <row r="13" spans="2:17" x14ac:dyDescent="0.25">
      <c r="C13" s="1"/>
      <c r="F13" t="s">
        <v>3</v>
      </c>
      <c r="G13" s="9">
        <f>'all clinics full year'!N27</f>
        <v>169</v>
      </c>
      <c r="H13" s="2">
        <f>'all clinics full year'!N46</f>
        <v>6.72189349112426</v>
      </c>
      <c r="I13" s="1"/>
      <c r="J13" s="2"/>
      <c r="K13">
        <f>'all clinics full year'!H27</f>
        <v>727</v>
      </c>
      <c r="L13" s="2">
        <f>'all clinics full year'!H46</f>
        <v>5.8074277854195326</v>
      </c>
      <c r="M13" s="12">
        <f>'cross sectional'!Z7</f>
        <v>0.19078947368421054</v>
      </c>
      <c r="N13" s="2">
        <f>'raised bp history'!M8</f>
        <v>0.46666666666666667</v>
      </c>
      <c r="O13" s="12">
        <f>'raised bp history'!X8</f>
        <v>0.28333333333333333</v>
      </c>
      <c r="P13" s="2"/>
    </row>
    <row r="14" spans="2:17" x14ac:dyDescent="0.25">
      <c r="C14" s="1"/>
      <c r="F14" t="s">
        <v>4</v>
      </c>
      <c r="G14" s="9">
        <f>'all clinics full year'!N28</f>
        <v>229</v>
      </c>
      <c r="H14" s="2">
        <f>'all clinics full year'!N47</f>
        <v>6.8253275109170302</v>
      </c>
      <c r="I14" s="1"/>
      <c r="J14" s="2"/>
      <c r="K14">
        <f>'all clinics full year'!H28</f>
        <v>454</v>
      </c>
      <c r="L14" s="2">
        <f>'all clinics full year'!H47</f>
        <v>6.0859030837004404</v>
      </c>
      <c r="M14" s="12">
        <f>'cross sectional'!Z8</f>
        <v>0.28865979381443296</v>
      </c>
      <c r="N14" s="2">
        <f>'raised bp history'!M9</f>
        <v>0.55172413793103448</v>
      </c>
      <c r="O14" s="12">
        <f>'raised bp history'!X9</f>
        <v>0.43103448275862066</v>
      </c>
      <c r="P14" s="2"/>
      <c r="Q14" s="2"/>
    </row>
    <row r="15" spans="2:17" x14ac:dyDescent="0.25">
      <c r="C15" s="1"/>
      <c r="F15" t="s">
        <v>5</v>
      </c>
      <c r="G15" s="9">
        <f>'all clinics full year'!N29</f>
        <v>349</v>
      </c>
      <c r="H15" s="2">
        <f>'all clinics full year'!N48</f>
        <v>6.0630372492836679</v>
      </c>
      <c r="I15" s="1"/>
      <c r="J15" s="2"/>
      <c r="K15">
        <f>'all clinics full year'!H29</f>
        <v>376</v>
      </c>
      <c r="L15" s="2">
        <f>'all clinics full year'!H48</f>
        <v>5.8005319148936172</v>
      </c>
      <c r="M15" s="12">
        <f>'cross sectional'!Z9</f>
        <v>0.304029304029304</v>
      </c>
      <c r="N15" s="2">
        <f>'raised bp history'!M10</f>
        <v>0.56666666666666665</v>
      </c>
      <c r="O15" s="12">
        <f>'raised bp history'!X10</f>
        <v>0.4777777777777778</v>
      </c>
      <c r="P15" s="2"/>
    </row>
    <row r="16" spans="2:17" x14ac:dyDescent="0.25">
      <c r="C16" s="1"/>
      <c r="F16" t="s">
        <v>6</v>
      </c>
      <c r="G16" s="9">
        <f>'all clinics full year'!N30</f>
        <v>374</v>
      </c>
      <c r="H16" s="2">
        <f>'all clinics full year'!N49</f>
        <v>7.3770053475935828</v>
      </c>
      <c r="J16" s="2"/>
      <c r="K16">
        <f>'all clinics full year'!H30</f>
        <v>260</v>
      </c>
      <c r="L16" s="2">
        <f>'all clinics full year'!H49</f>
        <v>5.8346153846153843</v>
      </c>
      <c r="M16" s="12">
        <f>'cross sectional'!Z10</f>
        <v>0.37130801687763715</v>
      </c>
      <c r="N16" s="2">
        <f>'raised bp history'!M11</f>
        <v>0.47692307692307695</v>
      </c>
      <c r="O16" s="12">
        <f>'raised bp history'!X11</f>
        <v>0.35384615384615387</v>
      </c>
      <c r="P16" s="2"/>
    </row>
    <row r="17" spans="3:16" x14ac:dyDescent="0.25">
      <c r="C17" s="1"/>
      <c r="F17" t="s">
        <v>7</v>
      </c>
      <c r="G17" s="9">
        <f>'all clinics full year'!N31</f>
        <v>432</v>
      </c>
      <c r="H17" s="2">
        <f>'all clinics full year'!N50</f>
        <v>7.5046296296296298</v>
      </c>
      <c r="J17" s="2"/>
      <c r="K17">
        <f>'all clinics full year'!H31</f>
        <v>161</v>
      </c>
      <c r="L17" s="2">
        <f>'all clinics full year'!H50</f>
        <v>5.8260869565217392</v>
      </c>
      <c r="M17" s="12">
        <f>'cross sectional'!Z11</f>
        <v>0.35428571428571426</v>
      </c>
      <c r="N17" s="2">
        <f>'raised bp history'!M12</f>
        <v>0.54166666666666663</v>
      </c>
      <c r="O17" s="12">
        <f>'raised bp history'!X12</f>
        <v>0.45833333333333331</v>
      </c>
      <c r="P17" s="2"/>
    </row>
    <row r="18" spans="3:16" x14ac:dyDescent="0.25">
      <c r="C18" s="1"/>
      <c r="F18" t="s">
        <v>8</v>
      </c>
      <c r="G18" s="9">
        <f>'all clinics full year'!N32</f>
        <v>436</v>
      </c>
      <c r="H18" s="2">
        <f>'all clinics full year'!N51</f>
        <v>7.1490825688073398</v>
      </c>
      <c r="J18" s="2"/>
      <c r="K18">
        <f>'all clinics full year'!H32</f>
        <v>104</v>
      </c>
      <c r="L18" s="2">
        <f>'all clinics full year'!H51</f>
        <v>6.1923076923076925</v>
      </c>
      <c r="M18" s="12">
        <f>'cross sectional'!Z12</f>
        <v>0.38783269961977185</v>
      </c>
      <c r="N18" s="2">
        <f>'raised bp history'!M13</f>
        <v>0.72499999999999998</v>
      </c>
      <c r="O18" s="12">
        <f>'raised bp history'!X13</f>
        <v>0.65</v>
      </c>
      <c r="P18" s="2"/>
    </row>
    <row r="19" spans="3:16" x14ac:dyDescent="0.25">
      <c r="C19" s="1"/>
      <c r="E19" s="1"/>
      <c r="F19" t="s">
        <v>9</v>
      </c>
      <c r="G19" s="9">
        <f>'all clinics full year'!N33</f>
        <v>373</v>
      </c>
      <c r="H19" s="2">
        <f>'all clinics full year'!N52</f>
        <v>7.6836461126005364</v>
      </c>
      <c r="J19" s="2"/>
      <c r="K19">
        <f>'all clinics full year'!H33</f>
        <v>55</v>
      </c>
      <c r="L19" s="2">
        <f>'all clinics full year'!H52</f>
        <v>5.9636363636363638</v>
      </c>
      <c r="M19" s="12">
        <f>'cross sectional'!Z13</f>
        <v>0.51829268292682928</v>
      </c>
      <c r="N19" s="2">
        <f>'raised bp history'!M14</f>
        <v>0.59090909090909094</v>
      </c>
      <c r="O19" s="12">
        <f>'raised bp history'!X14</f>
        <v>0.5</v>
      </c>
      <c r="P19" s="2"/>
    </row>
    <row r="20" spans="3:16" x14ac:dyDescent="0.25">
      <c r="F20" t="s">
        <v>10</v>
      </c>
      <c r="G20" s="9">
        <f>'all clinics full year'!N34</f>
        <v>339</v>
      </c>
      <c r="H20" s="2">
        <f>'all clinics full year'!N53</f>
        <v>7.0973451327433628</v>
      </c>
      <c r="J20" s="2"/>
      <c r="K20">
        <f>'all clinics full year'!H34</f>
        <v>34</v>
      </c>
      <c r="L20" s="2">
        <f>'all clinics full year'!H53</f>
        <v>5.617647058823529</v>
      </c>
      <c r="M20" s="12">
        <f>'cross sectional'!Z14</f>
        <v>0.49763033175355448</v>
      </c>
      <c r="N20" s="2">
        <f>'raised bp history'!M15</f>
        <v>0.61904761904761907</v>
      </c>
      <c r="O20" s="12">
        <f>'raised bp history'!X15</f>
        <v>0.52380952380952384</v>
      </c>
      <c r="P20" s="2"/>
    </row>
    <row r="21" spans="3:16" x14ac:dyDescent="0.25">
      <c r="C21" s="1"/>
      <c r="F21" t="s">
        <v>11</v>
      </c>
      <c r="G21" s="9">
        <f>'all clinics full year'!N35</f>
        <v>238</v>
      </c>
      <c r="H21" s="2">
        <f>'all clinics full year'!N54</f>
        <v>7.6218487394957979</v>
      </c>
      <c r="J21" s="2"/>
      <c r="K21">
        <f>'all clinics full year'!H35</f>
        <v>23</v>
      </c>
      <c r="L21" s="2">
        <f>'all clinics full year'!H54</f>
        <v>5.5652173913043477</v>
      </c>
      <c r="M21" s="12">
        <f>'cross sectional'!Z15</f>
        <v>0.53472222222222221</v>
      </c>
      <c r="N21" s="2">
        <f>'raised bp history'!M16</f>
        <v>0.66666666666666663</v>
      </c>
      <c r="O21" s="12">
        <f>'raised bp history'!X16</f>
        <v>0.46666666666666667</v>
      </c>
      <c r="P21" s="2"/>
    </row>
    <row r="22" spans="3:16" x14ac:dyDescent="0.25">
      <c r="F22" t="s">
        <v>12</v>
      </c>
      <c r="G22" s="9">
        <f>'all clinics full year'!N36</f>
        <v>435</v>
      </c>
      <c r="H22" s="2">
        <f>'all clinics full year'!N55</f>
        <v>7.195402298850575</v>
      </c>
      <c r="J22" s="2"/>
      <c r="K22">
        <f>'all clinics full year'!H36</f>
        <v>27</v>
      </c>
      <c r="L22" s="2">
        <f>'all clinics full year'!H55</f>
        <v>4.4814814814814818</v>
      </c>
      <c r="M22" s="12">
        <f>'cross sectional'!Z16</f>
        <v>0.58278145695364236</v>
      </c>
      <c r="N22" s="2">
        <f>'raised bp history'!M17</f>
        <v>0.61111111111111116</v>
      </c>
      <c r="O22" s="12">
        <f>'raised bp history'!X17</f>
        <v>0.58333333333333337</v>
      </c>
      <c r="P22" s="2"/>
    </row>
    <row r="23" spans="3:16" x14ac:dyDescent="0.25">
      <c r="J23" s="2"/>
      <c r="M23" s="12"/>
      <c r="N23" s="2"/>
      <c r="P23" s="2"/>
    </row>
    <row r="24" spans="3:16" x14ac:dyDescent="0.25">
      <c r="F24" t="s">
        <v>0</v>
      </c>
      <c r="G24" s="9">
        <f>'all clinics full year'!O24</f>
        <v>4</v>
      </c>
      <c r="H24" s="2">
        <f>'all clinics full year'!O43</f>
        <v>3</v>
      </c>
      <c r="J24" s="2"/>
      <c r="K24">
        <f>'all clinics full year'!I24</f>
        <v>76</v>
      </c>
      <c r="L24" s="2">
        <f>'all clinics full year'!I43</f>
        <v>5.6710526315789478</v>
      </c>
      <c r="M24" s="12">
        <f>'cross sectional'!AA4</f>
        <v>0.15867158671586715</v>
      </c>
      <c r="N24" s="2">
        <f>'raised bp history'!N5</f>
        <v>0.33333333333333331</v>
      </c>
      <c r="O24" s="12">
        <f>'raised bp history'!Y5</f>
        <v>0.16666666666666666</v>
      </c>
      <c r="P24" s="2"/>
    </row>
    <row r="25" spans="3:16" x14ac:dyDescent="0.25">
      <c r="F25" t="s">
        <v>1</v>
      </c>
      <c r="G25" s="9">
        <f>'all clinics full year'!O25</f>
        <v>17</v>
      </c>
      <c r="H25" s="2">
        <f>'all clinics full year'!O44</f>
        <v>6.5882352941176467</v>
      </c>
      <c r="I25" s="1"/>
      <c r="J25" s="2"/>
      <c r="K25">
        <f>'all clinics full year'!I25</f>
        <v>124</v>
      </c>
      <c r="L25" s="2">
        <f>'all clinics full year'!I44</f>
        <v>4.782258064516129</v>
      </c>
      <c r="M25" s="12">
        <f>'cross sectional'!AA5</f>
        <v>0.20618556701030927</v>
      </c>
      <c r="N25" s="2">
        <f>'raised bp history'!N6</f>
        <v>0.15384615384615385</v>
      </c>
      <c r="O25" s="12">
        <f>'raised bp history'!Y6</f>
        <v>0.15384615384615385</v>
      </c>
      <c r="P25" s="2"/>
    </row>
    <row r="26" spans="3:16" x14ac:dyDescent="0.25">
      <c r="F26" t="s">
        <v>2</v>
      </c>
      <c r="G26" s="9">
        <f>'all clinics full year'!O26</f>
        <v>19</v>
      </c>
      <c r="H26" s="2">
        <f>'all clinics full year'!O45</f>
        <v>6.5263157894736841</v>
      </c>
      <c r="I26" s="1"/>
      <c r="J26" s="2"/>
      <c r="K26">
        <f>'all clinics full year'!I26</f>
        <v>238</v>
      </c>
      <c r="L26" s="2">
        <f>'all clinics full year'!I45</f>
        <v>5.1764705882352944</v>
      </c>
      <c r="M26" s="12">
        <f>'cross sectional'!AA6</f>
        <v>0.32489451476793246</v>
      </c>
      <c r="N26" s="2">
        <f>'raised bp history'!N7</f>
        <v>0.16666666666666666</v>
      </c>
      <c r="O26" s="12">
        <f>'raised bp history'!Y7</f>
        <v>0.16666666666666666</v>
      </c>
      <c r="P26" s="2"/>
    </row>
    <row r="27" spans="3:16" x14ac:dyDescent="0.25">
      <c r="F27" t="s">
        <v>3</v>
      </c>
      <c r="G27" s="9">
        <f>'all clinics full year'!O27</f>
        <v>36</v>
      </c>
      <c r="H27" s="2">
        <f>'all clinics full year'!O46</f>
        <v>6.75</v>
      </c>
      <c r="I27" s="1"/>
      <c r="J27" s="2"/>
      <c r="K27">
        <f>'all clinics full year'!I27</f>
        <v>276</v>
      </c>
      <c r="L27" s="2">
        <f>'all clinics full year'!I46</f>
        <v>5.1775362318840576</v>
      </c>
      <c r="M27" s="12">
        <f>'cross sectional'!AA7</f>
        <v>0.30952380952380953</v>
      </c>
      <c r="N27" s="2">
        <f>'raised bp history'!N8</f>
        <v>0.33333333333333331</v>
      </c>
      <c r="O27" s="12">
        <f>'raised bp history'!Y8</f>
        <v>0.26666666666666666</v>
      </c>
      <c r="P27" s="2"/>
    </row>
    <row r="28" spans="3:16" x14ac:dyDescent="0.25">
      <c r="F28" t="s">
        <v>4</v>
      </c>
      <c r="G28" s="9">
        <f>'all clinics full year'!O28</f>
        <v>62</v>
      </c>
      <c r="H28" s="2">
        <f>'all clinics full year'!O47</f>
        <v>6.4838709677419351</v>
      </c>
      <c r="I28" s="1"/>
      <c r="J28" s="2"/>
      <c r="K28">
        <f>'all clinics full year'!I28</f>
        <v>265</v>
      </c>
      <c r="L28" s="2">
        <f>'all clinics full year'!I47</f>
        <v>5.5433962264150942</v>
      </c>
      <c r="M28" s="12">
        <f>'cross sectional'!AA8</f>
        <v>0.33050847457627119</v>
      </c>
      <c r="N28" s="2">
        <f>'raised bp history'!N9</f>
        <v>0.40909090909090912</v>
      </c>
      <c r="O28" s="12">
        <f>'raised bp history'!Y9</f>
        <v>0.27272727272727271</v>
      </c>
      <c r="P28" s="2"/>
    </row>
    <row r="29" spans="3:16" x14ac:dyDescent="0.25">
      <c r="F29" t="s">
        <v>5</v>
      </c>
      <c r="G29" s="9">
        <f>'all clinics full year'!O29</f>
        <v>73</v>
      </c>
      <c r="H29" s="2">
        <f>'all clinics full year'!O48</f>
        <v>7.0684931506849313</v>
      </c>
      <c r="J29" s="2"/>
      <c r="K29">
        <f>'all clinics full year'!I29</f>
        <v>204</v>
      </c>
      <c r="L29" s="2">
        <f>'all clinics full year'!I48</f>
        <v>5.5637254901960782</v>
      </c>
      <c r="M29" s="12">
        <f>'cross sectional'!AA9</f>
        <v>0.28358208955223879</v>
      </c>
      <c r="N29" s="2">
        <f>'raised bp history'!N10</f>
        <v>0.54166666666666663</v>
      </c>
      <c r="O29" s="12">
        <f>'raised bp history'!Y10</f>
        <v>0.375</v>
      </c>
      <c r="P29" s="2"/>
    </row>
    <row r="30" spans="3:16" x14ac:dyDescent="0.25">
      <c r="F30" t="s">
        <v>6</v>
      </c>
      <c r="G30" s="9">
        <f>'all clinics full year'!O30</f>
        <v>82</v>
      </c>
      <c r="H30" s="2">
        <f>'all clinics full year'!O49</f>
        <v>6.2560975609756095</v>
      </c>
      <c r="J30" s="2"/>
      <c r="K30">
        <f>'all clinics full year'!I30</f>
        <v>165</v>
      </c>
      <c r="L30" s="2">
        <f>'all clinics full year'!I49</f>
        <v>5.4848484848484844</v>
      </c>
      <c r="M30" s="12">
        <f>'cross sectional'!AA10</f>
        <v>0.37089201877934275</v>
      </c>
      <c r="N30" s="2">
        <f>'raised bp history'!N11</f>
        <v>0.5</v>
      </c>
      <c r="O30" s="12">
        <f>'raised bp history'!Y11</f>
        <v>0.44444444444444442</v>
      </c>
      <c r="P30" s="2"/>
    </row>
    <row r="31" spans="3:16" x14ac:dyDescent="0.25">
      <c r="F31" t="s">
        <v>7</v>
      </c>
      <c r="G31" s="9">
        <f>'all clinics full year'!O31</f>
        <v>90</v>
      </c>
      <c r="H31" s="2">
        <f>'all clinics full year'!O50</f>
        <v>6.8444444444444441</v>
      </c>
      <c r="J31" s="2"/>
      <c r="K31">
        <f>'all clinics full year'!I31</f>
        <v>96</v>
      </c>
      <c r="L31" s="2">
        <f>'all clinics full year'!I50</f>
        <v>6.427083333333333</v>
      </c>
      <c r="M31" s="12">
        <f>'cross sectional'!AA11</f>
        <v>0.453416149068323</v>
      </c>
      <c r="N31" s="2">
        <f>'raised bp history'!N12</f>
        <v>0.52941176470588236</v>
      </c>
      <c r="O31" s="12">
        <f>'raised bp history'!Y12</f>
        <v>0.35294117647058826</v>
      </c>
      <c r="P31" s="2"/>
    </row>
    <row r="32" spans="3:16" x14ac:dyDescent="0.25">
      <c r="F32" t="s">
        <v>8</v>
      </c>
      <c r="G32" s="9">
        <f>'all clinics full year'!O32</f>
        <v>146</v>
      </c>
      <c r="H32" s="2">
        <f>'all clinics full year'!O51</f>
        <v>6.6712328767123283</v>
      </c>
      <c r="J32" s="2"/>
      <c r="K32">
        <f>'all clinics full year'!I32</f>
        <v>90</v>
      </c>
      <c r="L32" s="2">
        <f>'all clinics full year'!I51</f>
        <v>5.5111111111111111</v>
      </c>
      <c r="M32" s="12">
        <f>'cross sectional'!AA12</f>
        <v>0.42926829268292682</v>
      </c>
      <c r="N32" s="2">
        <f>'raised bp history'!N13</f>
        <v>0.52173913043478259</v>
      </c>
      <c r="O32" s="12">
        <f>'raised bp history'!Y13</f>
        <v>0.43478260869565216</v>
      </c>
      <c r="P32" s="2"/>
    </row>
    <row r="33" spans="3:16" x14ac:dyDescent="0.25">
      <c r="F33" t="s">
        <v>9</v>
      </c>
      <c r="G33" s="9">
        <f>'all clinics full year'!O33</f>
        <v>127</v>
      </c>
      <c r="H33" s="2">
        <f>'all clinics full year'!O52</f>
        <v>6.984251968503937</v>
      </c>
      <c r="J33" s="2"/>
      <c r="K33">
        <f>'all clinics full year'!I33</f>
        <v>32</v>
      </c>
      <c r="L33" s="2">
        <f>'all clinics full year'!I52</f>
        <v>4.96875</v>
      </c>
      <c r="M33" s="12">
        <f>'cross sectional'!AA13</f>
        <v>0.38317757009345793</v>
      </c>
      <c r="N33" s="2">
        <f>'raised bp history'!N14</f>
        <v>0.69230769230769229</v>
      </c>
      <c r="O33" s="12">
        <f>'raised bp history'!Y14</f>
        <v>0.53846153846153844</v>
      </c>
      <c r="P33" s="2"/>
    </row>
    <row r="34" spans="3:16" x14ac:dyDescent="0.25">
      <c r="F34" t="s">
        <v>10</v>
      </c>
      <c r="G34" s="9">
        <f>'all clinics full year'!O34</f>
        <v>117</v>
      </c>
      <c r="H34" s="2">
        <f>'all clinics full year'!O53</f>
        <v>6.9743589743589745</v>
      </c>
      <c r="J34" s="2"/>
      <c r="K34">
        <f>'all clinics full year'!I34</f>
        <v>39</v>
      </c>
      <c r="L34" s="2">
        <f>'all clinics full year'!I53</f>
        <v>4.8717948717948714</v>
      </c>
      <c r="M34" s="12">
        <f>'cross sectional'!AA14</f>
        <v>0.47972972972972971</v>
      </c>
      <c r="N34" s="2">
        <f>'raised bp history'!N15</f>
        <v>0.5714285714285714</v>
      </c>
      <c r="O34" s="12">
        <f>'raised bp history'!Y15</f>
        <v>0.38095238095238093</v>
      </c>
      <c r="P34" s="2"/>
    </row>
    <row r="35" spans="3:16" x14ac:dyDescent="0.25">
      <c r="F35" t="s">
        <v>11</v>
      </c>
      <c r="G35" s="9">
        <f>'all clinics full year'!O35</f>
        <v>89</v>
      </c>
      <c r="H35" s="2">
        <f>'all clinics full year'!O54</f>
        <v>8.0449438202247183</v>
      </c>
      <c r="J35" s="2"/>
      <c r="K35">
        <f>'all clinics full year'!I35</f>
        <v>18</v>
      </c>
      <c r="L35" s="2">
        <f>'all clinics full year'!I54</f>
        <v>3.8333333333333335</v>
      </c>
      <c r="M35" s="12">
        <f>'cross sectional'!AA15</f>
        <v>0.42056074766355139</v>
      </c>
      <c r="N35" s="2">
        <f>'raised bp history'!N16</f>
        <v>0.58333333333333337</v>
      </c>
      <c r="O35" s="12">
        <f>'raised bp history'!Y16</f>
        <v>0.5</v>
      </c>
      <c r="P35" s="2"/>
    </row>
    <row r="36" spans="3:16" x14ac:dyDescent="0.25">
      <c r="C36" s="5"/>
      <c r="D36" s="5"/>
      <c r="F36" t="s">
        <v>12</v>
      </c>
      <c r="G36" s="23">
        <f>'all clinics full year'!O36</f>
        <v>99</v>
      </c>
      <c r="H36" s="20">
        <f>'all clinics full year'!O55</f>
        <v>7.1111111111111107</v>
      </c>
      <c r="I36" s="5"/>
      <c r="K36">
        <f>'all clinics full year'!I36</f>
        <v>10</v>
      </c>
      <c r="L36" s="2">
        <f>'all clinics full year'!I55</f>
        <v>4.4000000000000004</v>
      </c>
      <c r="M36" s="12">
        <f>'cross sectional'!AA16</f>
        <v>0.46500000000000002</v>
      </c>
      <c r="N36" s="2">
        <f>'raised bp history'!N17</f>
        <v>0.6</v>
      </c>
      <c r="O36" s="12">
        <f>'raised bp history'!Y17</f>
        <v>0.5</v>
      </c>
    </row>
    <row r="37" spans="3:16" x14ac:dyDescent="0.25">
      <c r="C37" s="5"/>
      <c r="D37" s="5"/>
      <c r="E37" s="5"/>
    </row>
    <row r="38" spans="3:16" x14ac:dyDescent="0.25">
      <c r="D38" t="s">
        <v>94</v>
      </c>
    </row>
    <row r="39" spans="3:16" x14ac:dyDescent="0.25">
      <c r="D39" s="28" t="s">
        <v>65</v>
      </c>
      <c r="E39" s="28"/>
      <c r="F39" s="28"/>
      <c r="G39" s="28"/>
      <c r="H39" s="28"/>
      <c r="I39" s="28"/>
      <c r="J39" s="28"/>
      <c r="K39" s="28"/>
      <c r="L39" t="s">
        <v>95</v>
      </c>
    </row>
    <row r="40" spans="3:16" ht="105" x14ac:dyDescent="0.25">
      <c r="D40" s="5"/>
      <c r="E40" s="5" t="s">
        <v>103</v>
      </c>
      <c r="F40" s="5" t="s">
        <v>142</v>
      </c>
      <c r="G40" s="9" t="s">
        <v>143</v>
      </c>
      <c r="H40" s="23" t="s">
        <v>102</v>
      </c>
      <c r="I40" s="5" t="s">
        <v>57</v>
      </c>
      <c r="J40" s="5" t="s">
        <v>58</v>
      </c>
      <c r="K40" s="5" t="s">
        <v>59</v>
      </c>
      <c r="M40" s="5" t="s">
        <v>140</v>
      </c>
      <c r="N40" s="5" t="s">
        <v>141</v>
      </c>
      <c r="O40" s="5" t="s">
        <v>105</v>
      </c>
    </row>
    <row r="41" spans="3:16" x14ac:dyDescent="0.25">
      <c r="C41" t="s">
        <v>14</v>
      </c>
      <c r="H41" s="9"/>
    </row>
    <row r="42" spans="3:16" x14ac:dyDescent="0.25">
      <c r="C42" t="s">
        <v>0</v>
      </c>
      <c r="E42" s="9">
        <f t="shared" ref="E42:E68" si="0">K10</f>
        <v>424</v>
      </c>
      <c r="F42" s="25">
        <f t="shared" ref="F42:F68" si="1">L10</f>
        <v>4.1155660377358494</v>
      </c>
      <c r="G42" s="9">
        <f>E42*F42</f>
        <v>1745.0000000000002</v>
      </c>
      <c r="H42" s="12">
        <f t="shared" ref="H42:H68" si="2">M10</f>
        <v>6.7796610169491525E-2</v>
      </c>
      <c r="I42" s="2">
        <f>E42*H42</f>
        <v>28.745762711864408</v>
      </c>
      <c r="J42" s="2">
        <f>I42*N10</f>
        <v>13.747973470891674</v>
      </c>
      <c r="K42" s="2">
        <f>I42*O10</f>
        <v>6.2490788504053061</v>
      </c>
      <c r="M42" s="9">
        <f>G10</f>
        <v>16</v>
      </c>
      <c r="N42" s="2">
        <f>H10</f>
        <v>4.75</v>
      </c>
      <c r="O42">
        <f>M42*N42</f>
        <v>76</v>
      </c>
    </row>
    <row r="43" spans="3:16" x14ac:dyDescent="0.25">
      <c r="C43" t="s">
        <v>1</v>
      </c>
      <c r="E43" s="9">
        <f t="shared" si="0"/>
        <v>755</v>
      </c>
      <c r="F43" s="25">
        <f t="shared" si="1"/>
        <v>4.8490066225165567</v>
      </c>
      <c r="G43" s="9">
        <f t="shared" ref="G43:G68" si="3">E43*F43</f>
        <v>3661.0000000000005</v>
      </c>
      <c r="H43" s="12">
        <f t="shared" si="2"/>
        <v>7.2538860103626937E-2</v>
      </c>
      <c r="I43" s="2">
        <f t="shared" ref="I43:I68" si="4">E43*H43</f>
        <v>54.766839378238338</v>
      </c>
      <c r="J43" s="2">
        <f t="shared" ref="J43:J68" si="5">I43*N11</f>
        <v>21.574815512639343</v>
      </c>
      <c r="K43" s="2">
        <f t="shared" ref="K43:K68" si="6">I43*O11</f>
        <v>9.9576071596796982</v>
      </c>
      <c r="M43" s="9">
        <f t="shared" ref="M43:M68" si="7">G11</f>
        <v>43</v>
      </c>
      <c r="N43" s="2">
        <f t="shared" ref="N43:N68" si="8">H11</f>
        <v>5.3953488372093021</v>
      </c>
      <c r="O43">
        <f t="shared" ref="O43:O68" si="9">M43*N43</f>
        <v>232</v>
      </c>
    </row>
    <row r="44" spans="3:16" x14ac:dyDescent="0.25">
      <c r="C44" t="s">
        <v>2</v>
      </c>
      <c r="E44" s="9">
        <f t="shared" si="0"/>
        <v>840</v>
      </c>
      <c r="F44" s="25">
        <f t="shared" si="1"/>
        <v>5.5357142857142856</v>
      </c>
      <c r="G44" s="9">
        <f t="shared" si="3"/>
        <v>4650</v>
      </c>
      <c r="H44" s="12">
        <f t="shared" si="2"/>
        <v>0.12681159420289856</v>
      </c>
      <c r="I44" s="2">
        <f t="shared" si="4"/>
        <v>106.5217391304348</v>
      </c>
      <c r="J44" s="2">
        <f t="shared" si="5"/>
        <v>44.590495449949451</v>
      </c>
      <c r="K44" s="2">
        <f t="shared" si="6"/>
        <v>24.772497472194139</v>
      </c>
      <c r="M44" s="9">
        <f t="shared" si="7"/>
        <v>93</v>
      </c>
      <c r="N44" s="2">
        <f t="shared" si="8"/>
        <v>5.989247311827957</v>
      </c>
      <c r="O44">
        <f t="shared" si="9"/>
        <v>557</v>
      </c>
    </row>
    <row r="45" spans="3:16" x14ac:dyDescent="0.25">
      <c r="C45" t="s">
        <v>3</v>
      </c>
      <c r="E45" s="9">
        <f t="shared" si="0"/>
        <v>727</v>
      </c>
      <c r="F45" s="25">
        <f t="shared" si="1"/>
        <v>5.8074277854195326</v>
      </c>
      <c r="G45" s="9">
        <f t="shared" si="3"/>
        <v>4222</v>
      </c>
      <c r="H45" s="12">
        <f t="shared" si="2"/>
        <v>0.19078947368421054</v>
      </c>
      <c r="I45" s="2">
        <f t="shared" si="4"/>
        <v>138.70394736842107</v>
      </c>
      <c r="J45" s="2">
        <f t="shared" si="5"/>
        <v>64.728508771929839</v>
      </c>
      <c r="K45" s="2">
        <f t="shared" si="6"/>
        <v>39.29945175438597</v>
      </c>
      <c r="M45" s="9">
        <f t="shared" si="7"/>
        <v>169</v>
      </c>
      <c r="N45" s="2">
        <f t="shared" si="8"/>
        <v>6.72189349112426</v>
      </c>
      <c r="O45">
        <f t="shared" si="9"/>
        <v>1136</v>
      </c>
    </row>
    <row r="46" spans="3:16" x14ac:dyDescent="0.25">
      <c r="C46" t="s">
        <v>4</v>
      </c>
      <c r="E46" s="9">
        <f t="shared" si="0"/>
        <v>454</v>
      </c>
      <c r="F46" s="25">
        <f t="shared" si="1"/>
        <v>6.0859030837004404</v>
      </c>
      <c r="G46" s="9">
        <f t="shared" si="3"/>
        <v>2763</v>
      </c>
      <c r="H46" s="12">
        <f t="shared" si="2"/>
        <v>0.28865979381443296</v>
      </c>
      <c r="I46" s="2">
        <f t="shared" si="4"/>
        <v>131.05154639175257</v>
      </c>
      <c r="J46" s="2">
        <f t="shared" si="5"/>
        <v>72.304301457518662</v>
      </c>
      <c r="K46" s="2">
        <f t="shared" si="6"/>
        <v>56.487735513686445</v>
      </c>
      <c r="M46" s="9">
        <f t="shared" si="7"/>
        <v>229</v>
      </c>
      <c r="N46" s="2">
        <f t="shared" si="8"/>
        <v>6.8253275109170302</v>
      </c>
      <c r="O46">
        <f t="shared" si="9"/>
        <v>1563</v>
      </c>
    </row>
    <row r="47" spans="3:16" x14ac:dyDescent="0.25">
      <c r="C47" t="s">
        <v>5</v>
      </c>
      <c r="E47" s="9">
        <f t="shared" si="0"/>
        <v>376</v>
      </c>
      <c r="F47" s="25">
        <f t="shared" si="1"/>
        <v>5.8005319148936172</v>
      </c>
      <c r="G47" s="9">
        <f t="shared" si="3"/>
        <v>2181</v>
      </c>
      <c r="H47" s="12">
        <f t="shared" si="2"/>
        <v>0.304029304029304</v>
      </c>
      <c r="I47" s="2">
        <f t="shared" si="4"/>
        <v>114.31501831501831</v>
      </c>
      <c r="J47" s="2">
        <f t="shared" si="5"/>
        <v>64.778510378510376</v>
      </c>
      <c r="K47" s="2">
        <f t="shared" si="6"/>
        <v>54.617175417175417</v>
      </c>
      <c r="M47" s="9">
        <f t="shared" si="7"/>
        <v>349</v>
      </c>
      <c r="N47" s="2">
        <f t="shared" si="8"/>
        <v>6.0630372492836679</v>
      </c>
      <c r="O47">
        <f t="shared" si="9"/>
        <v>2116</v>
      </c>
    </row>
    <row r="48" spans="3:16" x14ac:dyDescent="0.25">
      <c r="C48" t="s">
        <v>6</v>
      </c>
      <c r="E48" s="9">
        <f t="shared" si="0"/>
        <v>260</v>
      </c>
      <c r="F48" s="25">
        <f t="shared" si="1"/>
        <v>5.8346153846153843</v>
      </c>
      <c r="G48" s="9">
        <f t="shared" si="3"/>
        <v>1517</v>
      </c>
      <c r="H48" s="12">
        <f t="shared" si="2"/>
        <v>0.37130801687763715</v>
      </c>
      <c r="I48" s="2">
        <f t="shared" si="4"/>
        <v>96.540084388185662</v>
      </c>
      <c r="J48" s="2">
        <f t="shared" si="5"/>
        <v>46.04219409282701</v>
      </c>
      <c r="K48" s="2">
        <f t="shared" si="6"/>
        <v>34.160337552742618</v>
      </c>
      <c r="M48" s="9">
        <f t="shared" si="7"/>
        <v>374</v>
      </c>
      <c r="N48" s="2">
        <f t="shared" si="8"/>
        <v>7.3770053475935828</v>
      </c>
      <c r="O48">
        <f t="shared" si="9"/>
        <v>2759</v>
      </c>
    </row>
    <row r="49" spans="3:15" x14ac:dyDescent="0.25">
      <c r="C49" t="s">
        <v>7</v>
      </c>
      <c r="E49" s="9">
        <f t="shared" si="0"/>
        <v>161</v>
      </c>
      <c r="F49" s="25">
        <f t="shared" si="1"/>
        <v>5.8260869565217392</v>
      </c>
      <c r="G49" s="9">
        <f t="shared" si="3"/>
        <v>938</v>
      </c>
      <c r="H49" s="12">
        <f t="shared" si="2"/>
        <v>0.35428571428571426</v>
      </c>
      <c r="I49" s="2">
        <f t="shared" si="4"/>
        <v>57.04</v>
      </c>
      <c r="J49" s="2">
        <f t="shared" si="5"/>
        <v>30.896666666666665</v>
      </c>
      <c r="K49" s="2">
        <f t="shared" si="6"/>
        <v>26.143333333333331</v>
      </c>
      <c r="M49" s="9">
        <f t="shared" si="7"/>
        <v>432</v>
      </c>
      <c r="N49" s="2">
        <f t="shared" si="8"/>
        <v>7.5046296296296298</v>
      </c>
      <c r="O49">
        <f t="shared" si="9"/>
        <v>3242</v>
      </c>
    </row>
    <row r="50" spans="3:15" x14ac:dyDescent="0.25">
      <c r="C50" t="s">
        <v>8</v>
      </c>
      <c r="E50" s="9">
        <f t="shared" si="0"/>
        <v>104</v>
      </c>
      <c r="F50" s="25">
        <f t="shared" si="1"/>
        <v>6.1923076923076925</v>
      </c>
      <c r="G50" s="9">
        <f t="shared" si="3"/>
        <v>644</v>
      </c>
      <c r="H50" s="12">
        <f t="shared" si="2"/>
        <v>0.38783269961977185</v>
      </c>
      <c r="I50" s="2">
        <f t="shared" si="4"/>
        <v>40.334600760456269</v>
      </c>
      <c r="J50" s="2">
        <f t="shared" si="5"/>
        <v>29.242585551330794</v>
      </c>
      <c r="K50" s="2">
        <f t="shared" si="6"/>
        <v>26.217490494296577</v>
      </c>
      <c r="M50" s="9">
        <f t="shared" si="7"/>
        <v>436</v>
      </c>
      <c r="N50" s="2">
        <f t="shared" si="8"/>
        <v>7.1490825688073398</v>
      </c>
      <c r="O50">
        <f t="shared" si="9"/>
        <v>3117</v>
      </c>
    </row>
    <row r="51" spans="3:15" x14ac:dyDescent="0.25">
      <c r="C51" t="s">
        <v>9</v>
      </c>
      <c r="E51" s="9">
        <f t="shared" si="0"/>
        <v>55</v>
      </c>
      <c r="F51" s="25">
        <f t="shared" si="1"/>
        <v>5.9636363636363638</v>
      </c>
      <c r="G51" s="9">
        <f t="shared" si="3"/>
        <v>328</v>
      </c>
      <c r="H51" s="12">
        <f t="shared" si="2"/>
        <v>0.51829268292682928</v>
      </c>
      <c r="I51" s="2">
        <f t="shared" si="4"/>
        <v>28.506097560975611</v>
      </c>
      <c r="J51" s="2">
        <f t="shared" si="5"/>
        <v>16.844512195121954</v>
      </c>
      <c r="K51" s="2">
        <f t="shared" si="6"/>
        <v>14.253048780487806</v>
      </c>
      <c r="M51" s="9">
        <f t="shared" si="7"/>
        <v>373</v>
      </c>
      <c r="N51" s="2">
        <f t="shared" si="8"/>
        <v>7.6836461126005364</v>
      </c>
      <c r="O51">
        <f t="shared" si="9"/>
        <v>2866</v>
      </c>
    </row>
    <row r="52" spans="3:15" x14ac:dyDescent="0.25">
      <c r="C52" t="s">
        <v>10</v>
      </c>
      <c r="E52" s="9">
        <f t="shared" si="0"/>
        <v>34</v>
      </c>
      <c r="F52" s="25">
        <f t="shared" si="1"/>
        <v>5.617647058823529</v>
      </c>
      <c r="G52" s="9">
        <f t="shared" si="3"/>
        <v>191</v>
      </c>
      <c r="H52" s="12">
        <f t="shared" si="2"/>
        <v>0.49763033175355448</v>
      </c>
      <c r="I52" s="2">
        <f t="shared" si="4"/>
        <v>16.919431279620852</v>
      </c>
      <c r="J52" s="2">
        <f t="shared" si="5"/>
        <v>10.4739336492891</v>
      </c>
      <c r="K52" s="2">
        <f t="shared" si="6"/>
        <v>8.8625592417061618</v>
      </c>
      <c r="L52" s="1"/>
      <c r="M52" s="9">
        <f t="shared" si="7"/>
        <v>339</v>
      </c>
      <c r="N52" s="2">
        <f t="shared" si="8"/>
        <v>7.0973451327433628</v>
      </c>
      <c r="O52">
        <f t="shared" si="9"/>
        <v>2406</v>
      </c>
    </row>
    <row r="53" spans="3:15" x14ac:dyDescent="0.25">
      <c r="C53" t="s">
        <v>11</v>
      </c>
      <c r="E53" s="9">
        <f t="shared" si="0"/>
        <v>23</v>
      </c>
      <c r="F53" s="25">
        <f t="shared" si="1"/>
        <v>5.5652173913043477</v>
      </c>
      <c r="G53" s="9">
        <f t="shared" si="3"/>
        <v>128</v>
      </c>
      <c r="H53" s="12">
        <f t="shared" si="2"/>
        <v>0.53472222222222221</v>
      </c>
      <c r="I53" s="2">
        <f t="shared" si="4"/>
        <v>12.298611111111111</v>
      </c>
      <c r="J53" s="2">
        <f t="shared" si="5"/>
        <v>8.1990740740740726</v>
      </c>
      <c r="K53" s="2">
        <f t="shared" si="6"/>
        <v>5.7393518518518514</v>
      </c>
      <c r="M53" s="9">
        <f t="shared" si="7"/>
        <v>238</v>
      </c>
      <c r="N53" s="2">
        <f t="shared" si="8"/>
        <v>7.6218487394957979</v>
      </c>
      <c r="O53">
        <f t="shared" si="9"/>
        <v>1814</v>
      </c>
    </row>
    <row r="54" spans="3:15" x14ac:dyDescent="0.25">
      <c r="C54" t="s">
        <v>12</v>
      </c>
      <c r="E54" s="9">
        <f t="shared" si="0"/>
        <v>27</v>
      </c>
      <c r="F54" s="25">
        <f t="shared" si="1"/>
        <v>4.4814814814814818</v>
      </c>
      <c r="G54" s="9">
        <f t="shared" si="3"/>
        <v>121.00000000000001</v>
      </c>
      <c r="H54" s="12">
        <f t="shared" si="2"/>
        <v>0.58278145695364236</v>
      </c>
      <c r="I54" s="2">
        <f t="shared" si="4"/>
        <v>15.735099337748343</v>
      </c>
      <c r="J54" s="2">
        <f t="shared" si="5"/>
        <v>9.6158940397350996</v>
      </c>
      <c r="K54" s="2">
        <f t="shared" si="6"/>
        <v>9.1788079470198678</v>
      </c>
      <c r="M54" s="9">
        <f t="shared" si="7"/>
        <v>435</v>
      </c>
      <c r="N54" s="2">
        <f t="shared" si="8"/>
        <v>7.195402298850575</v>
      </c>
      <c r="O54">
        <f t="shared" si="9"/>
        <v>3130</v>
      </c>
    </row>
    <row r="55" spans="3:15" x14ac:dyDescent="0.25">
      <c r="C55" t="s">
        <v>15</v>
      </c>
      <c r="E55" s="9"/>
      <c r="F55" s="25"/>
      <c r="H55" s="12"/>
      <c r="I55" s="2"/>
      <c r="J55" s="2"/>
      <c r="K55" s="2"/>
      <c r="M55" s="9"/>
      <c r="N55" s="2"/>
    </row>
    <row r="56" spans="3:15" x14ac:dyDescent="0.25">
      <c r="C56" t="s">
        <v>0</v>
      </c>
      <c r="E56" s="9">
        <f t="shared" si="0"/>
        <v>76</v>
      </c>
      <c r="F56" s="25">
        <f t="shared" si="1"/>
        <v>5.6710526315789478</v>
      </c>
      <c r="G56" s="9">
        <f t="shared" si="3"/>
        <v>431.00000000000006</v>
      </c>
      <c r="H56" s="12">
        <f t="shared" si="2"/>
        <v>0.15867158671586715</v>
      </c>
      <c r="I56" s="2">
        <f t="shared" si="4"/>
        <v>12.059040590405903</v>
      </c>
      <c r="J56" s="2">
        <f t="shared" si="5"/>
        <v>4.0196801968019678</v>
      </c>
      <c r="K56" s="2">
        <f t="shared" si="6"/>
        <v>2.0098400984009839</v>
      </c>
      <c r="M56" s="9">
        <f t="shared" si="7"/>
        <v>4</v>
      </c>
      <c r="N56" s="2">
        <f t="shared" si="8"/>
        <v>3</v>
      </c>
      <c r="O56">
        <f t="shared" si="9"/>
        <v>12</v>
      </c>
    </row>
    <row r="57" spans="3:15" x14ac:dyDescent="0.25">
      <c r="C57" t="s">
        <v>1</v>
      </c>
      <c r="E57" s="9">
        <f t="shared" si="0"/>
        <v>124</v>
      </c>
      <c r="F57" s="25">
        <f t="shared" si="1"/>
        <v>4.782258064516129</v>
      </c>
      <c r="G57" s="9">
        <f t="shared" si="3"/>
        <v>593</v>
      </c>
      <c r="H57" s="12">
        <f t="shared" si="2"/>
        <v>0.20618556701030927</v>
      </c>
      <c r="I57" s="2">
        <f t="shared" si="4"/>
        <v>25.567010309278349</v>
      </c>
      <c r="J57" s="2">
        <f t="shared" si="5"/>
        <v>3.9333862014274383</v>
      </c>
      <c r="K57" s="2">
        <f t="shared" si="6"/>
        <v>3.9333862014274383</v>
      </c>
      <c r="M57" s="9">
        <f t="shared" si="7"/>
        <v>17</v>
      </c>
      <c r="N57" s="2">
        <f t="shared" si="8"/>
        <v>6.5882352941176467</v>
      </c>
      <c r="O57">
        <f t="shared" si="9"/>
        <v>112</v>
      </c>
    </row>
    <row r="58" spans="3:15" x14ac:dyDescent="0.25">
      <c r="C58" t="s">
        <v>2</v>
      </c>
      <c r="E58" s="9">
        <f t="shared" si="0"/>
        <v>238</v>
      </c>
      <c r="F58" s="25">
        <f t="shared" si="1"/>
        <v>5.1764705882352944</v>
      </c>
      <c r="G58" s="9">
        <f t="shared" si="3"/>
        <v>1232</v>
      </c>
      <c r="H58" s="12">
        <f t="shared" si="2"/>
        <v>0.32489451476793246</v>
      </c>
      <c r="I58" s="2">
        <f t="shared" si="4"/>
        <v>77.324894514767919</v>
      </c>
      <c r="J58" s="2">
        <f t="shared" si="5"/>
        <v>12.887482419127986</v>
      </c>
      <c r="K58" s="2">
        <f t="shared" si="6"/>
        <v>12.887482419127986</v>
      </c>
      <c r="M58" s="9">
        <f t="shared" si="7"/>
        <v>19</v>
      </c>
      <c r="N58" s="2">
        <f t="shared" si="8"/>
        <v>6.5263157894736841</v>
      </c>
      <c r="O58">
        <f t="shared" si="9"/>
        <v>124</v>
      </c>
    </row>
    <row r="59" spans="3:15" x14ac:dyDescent="0.25">
      <c r="C59" t="s">
        <v>3</v>
      </c>
      <c r="E59" s="9">
        <f t="shared" si="0"/>
        <v>276</v>
      </c>
      <c r="F59" s="25">
        <f t="shared" si="1"/>
        <v>5.1775362318840576</v>
      </c>
      <c r="G59" s="9">
        <f t="shared" si="3"/>
        <v>1429</v>
      </c>
      <c r="H59" s="12">
        <f t="shared" si="2"/>
        <v>0.30952380952380953</v>
      </c>
      <c r="I59" s="2">
        <f t="shared" si="4"/>
        <v>85.428571428571431</v>
      </c>
      <c r="J59" s="2">
        <f t="shared" si="5"/>
        <v>28.476190476190474</v>
      </c>
      <c r="K59" s="2">
        <f t="shared" si="6"/>
        <v>22.780952380952382</v>
      </c>
      <c r="M59" s="9">
        <f t="shared" si="7"/>
        <v>36</v>
      </c>
      <c r="N59" s="2">
        <f t="shared" si="8"/>
        <v>6.75</v>
      </c>
      <c r="O59">
        <f t="shared" si="9"/>
        <v>243</v>
      </c>
    </row>
    <row r="60" spans="3:15" x14ac:dyDescent="0.25">
      <c r="C60" t="s">
        <v>4</v>
      </c>
      <c r="E60" s="9">
        <f t="shared" si="0"/>
        <v>265</v>
      </c>
      <c r="F60" s="25">
        <f t="shared" si="1"/>
        <v>5.5433962264150942</v>
      </c>
      <c r="G60" s="9">
        <f t="shared" si="3"/>
        <v>1469</v>
      </c>
      <c r="H60" s="12">
        <f t="shared" si="2"/>
        <v>0.33050847457627119</v>
      </c>
      <c r="I60" s="2">
        <f t="shared" si="4"/>
        <v>87.584745762711862</v>
      </c>
      <c r="J60" s="2">
        <f t="shared" si="5"/>
        <v>35.830123266563945</v>
      </c>
      <c r="K60" s="2">
        <f t="shared" si="6"/>
        <v>23.886748844375962</v>
      </c>
      <c r="M60" s="9">
        <f t="shared" si="7"/>
        <v>62</v>
      </c>
      <c r="N60" s="2">
        <f t="shared" si="8"/>
        <v>6.4838709677419351</v>
      </c>
      <c r="O60">
        <f t="shared" si="9"/>
        <v>402</v>
      </c>
    </row>
    <row r="61" spans="3:15" x14ac:dyDescent="0.25">
      <c r="C61" t="s">
        <v>5</v>
      </c>
      <c r="E61" s="9">
        <f t="shared" si="0"/>
        <v>204</v>
      </c>
      <c r="F61" s="25">
        <f t="shared" si="1"/>
        <v>5.5637254901960782</v>
      </c>
      <c r="G61" s="9">
        <f t="shared" si="3"/>
        <v>1135</v>
      </c>
      <c r="H61" s="12">
        <f t="shared" si="2"/>
        <v>0.28358208955223879</v>
      </c>
      <c r="I61" s="2">
        <f t="shared" si="4"/>
        <v>57.850746268656714</v>
      </c>
      <c r="J61" s="2">
        <f t="shared" si="5"/>
        <v>31.335820895522385</v>
      </c>
      <c r="K61" s="2">
        <f t="shared" si="6"/>
        <v>21.694029850746269</v>
      </c>
      <c r="M61" s="9">
        <f t="shared" si="7"/>
        <v>73</v>
      </c>
      <c r="N61" s="2">
        <f t="shared" si="8"/>
        <v>7.0684931506849313</v>
      </c>
      <c r="O61">
        <f t="shared" si="9"/>
        <v>516</v>
      </c>
    </row>
    <row r="62" spans="3:15" x14ac:dyDescent="0.25">
      <c r="C62" t="s">
        <v>6</v>
      </c>
      <c r="E62" s="9">
        <f t="shared" si="0"/>
        <v>165</v>
      </c>
      <c r="F62" s="25">
        <f t="shared" si="1"/>
        <v>5.4848484848484844</v>
      </c>
      <c r="G62" s="9">
        <f t="shared" si="3"/>
        <v>904.99999999999989</v>
      </c>
      <c r="H62" s="12">
        <f t="shared" si="2"/>
        <v>0.37089201877934275</v>
      </c>
      <c r="I62" s="2">
        <f t="shared" si="4"/>
        <v>61.197183098591552</v>
      </c>
      <c r="J62" s="2">
        <f t="shared" si="5"/>
        <v>30.598591549295776</v>
      </c>
      <c r="K62" s="2">
        <f t="shared" si="6"/>
        <v>27.198748043818465</v>
      </c>
      <c r="M62" s="9">
        <f t="shared" si="7"/>
        <v>82</v>
      </c>
      <c r="N62" s="2">
        <f t="shared" si="8"/>
        <v>6.2560975609756095</v>
      </c>
      <c r="O62">
        <f t="shared" si="9"/>
        <v>513</v>
      </c>
    </row>
    <row r="63" spans="3:15" x14ac:dyDescent="0.25">
      <c r="C63" t="s">
        <v>7</v>
      </c>
      <c r="E63" s="9">
        <f t="shared" si="0"/>
        <v>96</v>
      </c>
      <c r="F63" s="25">
        <f t="shared" si="1"/>
        <v>6.427083333333333</v>
      </c>
      <c r="G63" s="9">
        <f t="shared" si="3"/>
        <v>617</v>
      </c>
      <c r="H63" s="12">
        <f t="shared" si="2"/>
        <v>0.453416149068323</v>
      </c>
      <c r="I63" s="2">
        <f t="shared" si="4"/>
        <v>43.527950310559007</v>
      </c>
      <c r="J63" s="2">
        <f t="shared" si="5"/>
        <v>23.044208987943005</v>
      </c>
      <c r="K63" s="2">
        <f t="shared" si="6"/>
        <v>15.362805991962004</v>
      </c>
      <c r="M63" s="9">
        <f t="shared" si="7"/>
        <v>90</v>
      </c>
      <c r="N63" s="2">
        <f t="shared" si="8"/>
        <v>6.8444444444444441</v>
      </c>
      <c r="O63">
        <f t="shared" si="9"/>
        <v>616</v>
      </c>
    </row>
    <row r="64" spans="3:15" x14ac:dyDescent="0.25">
      <c r="C64" t="s">
        <v>8</v>
      </c>
      <c r="E64" s="9">
        <f t="shared" si="0"/>
        <v>90</v>
      </c>
      <c r="F64" s="25">
        <f t="shared" si="1"/>
        <v>5.5111111111111111</v>
      </c>
      <c r="G64" s="9">
        <f t="shared" si="3"/>
        <v>496</v>
      </c>
      <c r="H64" s="12">
        <f t="shared" si="2"/>
        <v>0.42926829268292682</v>
      </c>
      <c r="I64" s="2">
        <f t="shared" si="4"/>
        <v>38.634146341463413</v>
      </c>
      <c r="J64" s="2">
        <f t="shared" si="5"/>
        <v>20.15694591728526</v>
      </c>
      <c r="K64" s="2">
        <f t="shared" si="6"/>
        <v>16.797454931071048</v>
      </c>
      <c r="M64" s="9">
        <f t="shared" si="7"/>
        <v>146</v>
      </c>
      <c r="N64" s="2">
        <f t="shared" si="8"/>
        <v>6.6712328767123283</v>
      </c>
      <c r="O64">
        <f t="shared" si="9"/>
        <v>973.99999999999989</v>
      </c>
    </row>
    <row r="65" spans="3:15" x14ac:dyDescent="0.25">
      <c r="C65" t="s">
        <v>9</v>
      </c>
      <c r="E65" s="9">
        <f t="shared" si="0"/>
        <v>32</v>
      </c>
      <c r="F65" s="25">
        <f t="shared" si="1"/>
        <v>4.96875</v>
      </c>
      <c r="G65" s="9">
        <f t="shared" si="3"/>
        <v>159</v>
      </c>
      <c r="H65" s="12">
        <f t="shared" si="2"/>
        <v>0.38317757009345793</v>
      </c>
      <c r="I65" s="2">
        <f t="shared" si="4"/>
        <v>12.261682242990654</v>
      </c>
      <c r="J65" s="2">
        <f t="shared" si="5"/>
        <v>8.4888569374550684</v>
      </c>
      <c r="K65" s="2">
        <f t="shared" si="6"/>
        <v>6.6024442846872748</v>
      </c>
      <c r="M65" s="9">
        <f t="shared" si="7"/>
        <v>127</v>
      </c>
      <c r="N65" s="2">
        <f t="shared" si="8"/>
        <v>6.984251968503937</v>
      </c>
      <c r="O65">
        <f t="shared" si="9"/>
        <v>887</v>
      </c>
    </row>
    <row r="66" spans="3:15" x14ac:dyDescent="0.25">
      <c r="C66" t="s">
        <v>10</v>
      </c>
      <c r="E66" s="9">
        <f t="shared" si="0"/>
        <v>39</v>
      </c>
      <c r="F66" s="25">
        <f t="shared" si="1"/>
        <v>4.8717948717948714</v>
      </c>
      <c r="G66" s="9">
        <f t="shared" si="3"/>
        <v>189.99999999999997</v>
      </c>
      <c r="H66" s="12">
        <f t="shared" si="2"/>
        <v>0.47972972972972971</v>
      </c>
      <c r="I66" s="2">
        <f t="shared" si="4"/>
        <v>18.70945945945946</v>
      </c>
      <c r="J66" s="2">
        <f t="shared" si="5"/>
        <v>10.69111969111969</v>
      </c>
      <c r="K66" s="2">
        <f t="shared" si="6"/>
        <v>7.1274131274131269</v>
      </c>
      <c r="L66" s="1"/>
      <c r="M66" s="9">
        <f t="shared" si="7"/>
        <v>117</v>
      </c>
      <c r="N66" s="2">
        <f t="shared" si="8"/>
        <v>6.9743589743589745</v>
      </c>
      <c r="O66">
        <f t="shared" si="9"/>
        <v>816</v>
      </c>
    </row>
    <row r="67" spans="3:15" x14ac:dyDescent="0.25">
      <c r="C67" t="s">
        <v>11</v>
      </c>
      <c r="E67" s="9">
        <f t="shared" si="0"/>
        <v>18</v>
      </c>
      <c r="F67" s="25">
        <f t="shared" si="1"/>
        <v>3.8333333333333335</v>
      </c>
      <c r="G67" s="9">
        <f t="shared" si="3"/>
        <v>69</v>
      </c>
      <c r="H67" s="12">
        <f t="shared" si="2"/>
        <v>0.42056074766355139</v>
      </c>
      <c r="I67" s="2">
        <f t="shared" si="4"/>
        <v>7.5700934579439254</v>
      </c>
      <c r="J67" s="2">
        <f t="shared" si="5"/>
        <v>4.41588785046729</v>
      </c>
      <c r="K67" s="2">
        <f t="shared" si="6"/>
        <v>3.7850467289719627</v>
      </c>
      <c r="L67" s="1"/>
      <c r="M67" s="9">
        <f t="shared" si="7"/>
        <v>89</v>
      </c>
      <c r="N67" s="2">
        <f t="shared" si="8"/>
        <v>8.0449438202247183</v>
      </c>
      <c r="O67">
        <f t="shared" si="9"/>
        <v>715.99999999999989</v>
      </c>
    </row>
    <row r="68" spans="3:15" x14ac:dyDescent="0.25">
      <c r="C68" t="s">
        <v>12</v>
      </c>
      <c r="E68" s="9">
        <f t="shared" si="0"/>
        <v>10</v>
      </c>
      <c r="F68" s="25">
        <f t="shared" si="1"/>
        <v>4.4000000000000004</v>
      </c>
      <c r="G68" s="9">
        <f t="shared" si="3"/>
        <v>44</v>
      </c>
      <c r="H68" s="12">
        <f t="shared" si="2"/>
        <v>0.46500000000000002</v>
      </c>
      <c r="I68" s="2">
        <f t="shared" si="4"/>
        <v>4.6500000000000004</v>
      </c>
      <c r="J68" s="2">
        <f t="shared" si="5"/>
        <v>2.79</v>
      </c>
      <c r="K68" s="2">
        <f t="shared" si="6"/>
        <v>2.3250000000000002</v>
      </c>
      <c r="M68" s="9">
        <f t="shared" si="7"/>
        <v>99</v>
      </c>
      <c r="N68" s="2">
        <f t="shared" si="8"/>
        <v>7.1111111111111107</v>
      </c>
      <c r="O68">
        <f t="shared" si="9"/>
        <v>704</v>
      </c>
    </row>
    <row r="69" spans="3:15" x14ac:dyDescent="0.25">
      <c r="C69" t="s">
        <v>16</v>
      </c>
      <c r="F69" s="9"/>
      <c r="G69" s="9">
        <f>SUM(G42:G68)</f>
        <v>31858</v>
      </c>
      <c r="H69" s="9"/>
      <c r="I69" s="9">
        <f>SUM(I42:I68)</f>
        <v>1373.8443015192272</v>
      </c>
      <c r="J69" s="9">
        <f>SUM(J42:J68)</f>
        <v>649.70775969968417</v>
      </c>
      <c r="K69" s="2">
        <f>SUM(K42:K68)</f>
        <v>482.32982827192006</v>
      </c>
      <c r="L69" s="2"/>
      <c r="M69" s="9">
        <f t="shared" ref="M69" si="10">SUM(M42:M68)</f>
        <v>4487</v>
      </c>
      <c r="N69" s="9"/>
      <c r="O69" s="9">
        <f t="shared" ref="O69" si="11">SUM(O42:O68)</f>
        <v>31649</v>
      </c>
    </row>
    <row r="70" spans="3:15" x14ac:dyDescent="0.25">
      <c r="E70" s="9">
        <f t="shared" ref="E70" si="12">SUM(E42:E68)</f>
        <v>5873</v>
      </c>
      <c r="F70" s="9"/>
    </row>
    <row r="71" spans="3:15" x14ac:dyDescent="0.25">
      <c r="D71" t="s">
        <v>68</v>
      </c>
      <c r="F71" s="9">
        <f>G69+J69</f>
        <v>32507.707759699682</v>
      </c>
      <c r="H71" t="s">
        <v>70</v>
      </c>
      <c r="K71" s="9">
        <f>K69</f>
        <v>482.32982827192006</v>
      </c>
    </row>
    <row r="72" spans="3:15" x14ac:dyDescent="0.25">
      <c r="D72" t="s">
        <v>69</v>
      </c>
      <c r="F72" s="9">
        <f>O69</f>
        <v>31649</v>
      </c>
    </row>
    <row r="73" spans="3:15" x14ac:dyDescent="0.25">
      <c r="F73" s="9">
        <f>SUM(F71:F72)</f>
        <v>64156.707759699682</v>
      </c>
    </row>
    <row r="77" spans="3:15" x14ac:dyDescent="0.25">
      <c r="D77" t="s">
        <v>104</v>
      </c>
    </row>
    <row r="78" spans="3:15" x14ac:dyDescent="0.25">
      <c r="D78" s="28" t="s">
        <v>65</v>
      </c>
      <c r="E78" s="28"/>
      <c r="F78" s="28"/>
      <c r="G78" s="28"/>
      <c r="H78" s="28"/>
      <c r="I78" s="28"/>
      <c r="J78" s="28"/>
      <c r="K78" s="28"/>
      <c r="L78" t="s">
        <v>95</v>
      </c>
    </row>
    <row r="79" spans="3:15" ht="105" x14ac:dyDescent="0.25">
      <c r="D79" s="5" t="s">
        <v>103</v>
      </c>
      <c r="E79" s="5" t="s">
        <v>142</v>
      </c>
      <c r="F79" s="9" t="s">
        <v>143</v>
      </c>
      <c r="G79" s="23" t="s">
        <v>102</v>
      </c>
      <c r="H79" s="5" t="s">
        <v>57</v>
      </c>
      <c r="I79" s="5" t="s">
        <v>58</v>
      </c>
      <c r="J79" s="5" t="s">
        <v>59</v>
      </c>
      <c r="L79" s="5" t="s">
        <v>140</v>
      </c>
      <c r="M79" s="5" t="s">
        <v>141</v>
      </c>
      <c r="N79" s="5" t="s">
        <v>105</v>
      </c>
    </row>
    <row r="80" spans="3:15" x14ac:dyDescent="0.25">
      <c r="C80" t="s">
        <v>14</v>
      </c>
    </row>
    <row r="81" spans="3:14" x14ac:dyDescent="0.25">
      <c r="C81" t="s">
        <v>0</v>
      </c>
      <c r="D81" s="9">
        <f>E42</f>
        <v>424</v>
      </c>
      <c r="E81" s="9">
        <v>1</v>
      </c>
      <c r="F81" s="9">
        <f t="shared" ref="F81:F93" si="13">D81*E81</f>
        <v>424</v>
      </c>
      <c r="G81" s="12">
        <f>H42</f>
        <v>6.7796610169491525E-2</v>
      </c>
      <c r="H81" s="2">
        <f>D81*G81</f>
        <v>28.745762711864408</v>
      </c>
      <c r="I81" s="2">
        <f>H81*N10</f>
        <v>13.747973470891674</v>
      </c>
      <c r="J81" s="2">
        <f>H81*O10</f>
        <v>6.2490788504053061</v>
      </c>
      <c r="L81" s="9">
        <f>M42</f>
        <v>16</v>
      </c>
      <c r="M81">
        <v>4</v>
      </c>
      <c r="N81">
        <f>(L81*M81)</f>
        <v>64</v>
      </c>
    </row>
    <row r="82" spans="3:14" x14ac:dyDescent="0.25">
      <c r="C82" t="s">
        <v>1</v>
      </c>
      <c r="D82" s="9">
        <f t="shared" ref="D82:D93" si="14">E43</f>
        <v>755</v>
      </c>
      <c r="E82" s="9">
        <v>1</v>
      </c>
      <c r="F82" s="9">
        <f t="shared" si="13"/>
        <v>755</v>
      </c>
      <c r="G82" s="12">
        <f t="shared" ref="G82:G107" si="15">H43</f>
        <v>7.2538860103626937E-2</v>
      </c>
      <c r="H82" s="2">
        <f t="shared" ref="H82:H107" si="16">D82*G82</f>
        <v>54.766839378238338</v>
      </c>
      <c r="I82" s="2">
        <f t="shared" ref="I82:I107" si="17">H82*N11</f>
        <v>21.574815512639343</v>
      </c>
      <c r="J82" s="2">
        <f t="shared" ref="J82:J107" si="18">H82*O11</f>
        <v>9.9576071596796982</v>
      </c>
      <c r="L82" s="9">
        <f t="shared" ref="L82:L107" si="19">M43</f>
        <v>43</v>
      </c>
      <c r="M82">
        <v>4</v>
      </c>
      <c r="N82">
        <f t="shared" ref="N82:N107" si="20">(L82*M82)</f>
        <v>172</v>
      </c>
    </row>
    <row r="83" spans="3:14" x14ac:dyDescent="0.25">
      <c r="C83" t="s">
        <v>2</v>
      </c>
      <c r="D83" s="9">
        <f t="shared" si="14"/>
        <v>840</v>
      </c>
      <c r="E83" s="9">
        <v>1</v>
      </c>
      <c r="F83" s="9">
        <f t="shared" si="13"/>
        <v>840</v>
      </c>
      <c r="G83" s="12">
        <f t="shared" si="15"/>
        <v>0.12681159420289856</v>
      </c>
      <c r="H83" s="2">
        <f t="shared" si="16"/>
        <v>106.5217391304348</v>
      </c>
      <c r="I83" s="2">
        <f t="shared" si="17"/>
        <v>44.590495449949451</v>
      </c>
      <c r="J83" s="2">
        <f t="shared" si="18"/>
        <v>24.772497472194139</v>
      </c>
      <c r="L83" s="9">
        <f t="shared" si="19"/>
        <v>93</v>
      </c>
      <c r="M83">
        <v>4</v>
      </c>
      <c r="N83">
        <f t="shared" si="20"/>
        <v>372</v>
      </c>
    </row>
    <row r="84" spans="3:14" x14ac:dyDescent="0.25">
      <c r="C84" t="s">
        <v>3</v>
      </c>
      <c r="D84" s="9">
        <f t="shared" si="14"/>
        <v>727</v>
      </c>
      <c r="E84" s="9">
        <v>1</v>
      </c>
      <c r="F84" s="9">
        <f t="shared" si="13"/>
        <v>727</v>
      </c>
      <c r="G84" s="12">
        <f t="shared" si="15"/>
        <v>0.19078947368421054</v>
      </c>
      <c r="H84" s="2">
        <f t="shared" si="16"/>
        <v>138.70394736842107</v>
      </c>
      <c r="I84" s="2">
        <f t="shared" si="17"/>
        <v>64.728508771929839</v>
      </c>
      <c r="J84" s="2">
        <f t="shared" si="18"/>
        <v>39.29945175438597</v>
      </c>
      <c r="L84" s="9">
        <f t="shared" si="19"/>
        <v>169</v>
      </c>
      <c r="M84">
        <v>4</v>
      </c>
      <c r="N84">
        <f t="shared" si="20"/>
        <v>676</v>
      </c>
    </row>
    <row r="85" spans="3:14" x14ac:dyDescent="0.25">
      <c r="C85" t="s">
        <v>4</v>
      </c>
      <c r="D85" s="9">
        <f t="shared" si="14"/>
        <v>454</v>
      </c>
      <c r="E85" s="9">
        <v>1</v>
      </c>
      <c r="F85" s="9">
        <f t="shared" si="13"/>
        <v>454</v>
      </c>
      <c r="G85" s="12">
        <f t="shared" si="15"/>
        <v>0.28865979381443296</v>
      </c>
      <c r="H85" s="2">
        <f t="shared" si="16"/>
        <v>131.05154639175257</v>
      </c>
      <c r="I85" s="2">
        <f t="shared" si="17"/>
        <v>72.304301457518662</v>
      </c>
      <c r="J85" s="2">
        <f t="shared" si="18"/>
        <v>56.487735513686445</v>
      </c>
      <c r="L85" s="9">
        <f t="shared" si="19"/>
        <v>229</v>
      </c>
      <c r="M85">
        <v>4</v>
      </c>
      <c r="N85">
        <f t="shared" si="20"/>
        <v>916</v>
      </c>
    </row>
    <row r="86" spans="3:14" x14ac:dyDescent="0.25">
      <c r="C86" t="s">
        <v>5</v>
      </c>
      <c r="D86" s="9">
        <f t="shared" si="14"/>
        <v>376</v>
      </c>
      <c r="E86" s="9">
        <v>1</v>
      </c>
      <c r="F86" s="9">
        <f t="shared" si="13"/>
        <v>376</v>
      </c>
      <c r="G86" s="12">
        <f t="shared" si="15"/>
        <v>0.304029304029304</v>
      </c>
      <c r="H86" s="2">
        <f t="shared" si="16"/>
        <v>114.31501831501831</v>
      </c>
      <c r="I86" s="2">
        <f t="shared" si="17"/>
        <v>64.778510378510376</v>
      </c>
      <c r="J86" s="2">
        <f t="shared" si="18"/>
        <v>54.617175417175417</v>
      </c>
      <c r="L86" s="9">
        <f t="shared" si="19"/>
        <v>349</v>
      </c>
      <c r="M86">
        <v>4</v>
      </c>
      <c r="N86">
        <f t="shared" si="20"/>
        <v>1396</v>
      </c>
    </row>
    <row r="87" spans="3:14" x14ac:dyDescent="0.25">
      <c r="C87" t="s">
        <v>6</v>
      </c>
      <c r="D87" s="9">
        <f t="shared" si="14"/>
        <v>260</v>
      </c>
      <c r="E87" s="9">
        <v>1</v>
      </c>
      <c r="F87" s="9">
        <f t="shared" si="13"/>
        <v>260</v>
      </c>
      <c r="G87" s="12">
        <f t="shared" si="15"/>
        <v>0.37130801687763715</v>
      </c>
      <c r="H87" s="2">
        <f t="shared" si="16"/>
        <v>96.540084388185662</v>
      </c>
      <c r="I87" s="2">
        <f t="shared" si="17"/>
        <v>46.04219409282701</v>
      </c>
      <c r="J87" s="2">
        <f t="shared" si="18"/>
        <v>34.160337552742618</v>
      </c>
      <c r="L87" s="9">
        <f t="shared" si="19"/>
        <v>374</v>
      </c>
      <c r="M87">
        <v>4</v>
      </c>
      <c r="N87">
        <f t="shared" si="20"/>
        <v>1496</v>
      </c>
    </row>
    <row r="88" spans="3:14" x14ac:dyDescent="0.25">
      <c r="C88" t="s">
        <v>7</v>
      </c>
      <c r="D88" s="9">
        <f t="shared" si="14"/>
        <v>161</v>
      </c>
      <c r="E88" s="9">
        <v>1</v>
      </c>
      <c r="F88" s="9">
        <f t="shared" si="13"/>
        <v>161</v>
      </c>
      <c r="G88" s="12">
        <f t="shared" si="15"/>
        <v>0.35428571428571426</v>
      </c>
      <c r="H88" s="2">
        <f t="shared" si="16"/>
        <v>57.04</v>
      </c>
      <c r="I88" s="2">
        <f t="shared" si="17"/>
        <v>30.896666666666665</v>
      </c>
      <c r="J88" s="2">
        <f t="shared" si="18"/>
        <v>26.143333333333331</v>
      </c>
      <c r="L88" s="9">
        <f t="shared" si="19"/>
        <v>432</v>
      </c>
      <c r="M88">
        <v>4</v>
      </c>
      <c r="N88">
        <f t="shared" si="20"/>
        <v>1728</v>
      </c>
    </row>
    <row r="89" spans="3:14" x14ac:dyDescent="0.25">
      <c r="C89" t="s">
        <v>8</v>
      </c>
      <c r="D89" s="9">
        <f t="shared" si="14"/>
        <v>104</v>
      </c>
      <c r="E89" s="9">
        <v>1</v>
      </c>
      <c r="F89" s="9">
        <f t="shared" si="13"/>
        <v>104</v>
      </c>
      <c r="G89" s="12">
        <f t="shared" si="15"/>
        <v>0.38783269961977185</v>
      </c>
      <c r="H89" s="2">
        <f t="shared" si="16"/>
        <v>40.334600760456269</v>
      </c>
      <c r="I89" s="2">
        <f t="shared" si="17"/>
        <v>29.242585551330794</v>
      </c>
      <c r="J89" s="2">
        <f t="shared" si="18"/>
        <v>26.217490494296577</v>
      </c>
      <c r="L89" s="9">
        <f t="shared" si="19"/>
        <v>436</v>
      </c>
      <c r="M89">
        <v>4</v>
      </c>
      <c r="N89">
        <f t="shared" si="20"/>
        <v>1744</v>
      </c>
    </row>
    <row r="90" spans="3:14" x14ac:dyDescent="0.25">
      <c r="C90" t="s">
        <v>9</v>
      </c>
      <c r="D90" s="9">
        <f t="shared" si="14"/>
        <v>55</v>
      </c>
      <c r="E90" s="9">
        <v>1</v>
      </c>
      <c r="F90" s="9">
        <f t="shared" si="13"/>
        <v>55</v>
      </c>
      <c r="G90" s="12">
        <f t="shared" si="15"/>
        <v>0.51829268292682928</v>
      </c>
      <c r="H90" s="2">
        <f t="shared" si="16"/>
        <v>28.506097560975611</v>
      </c>
      <c r="I90" s="2">
        <f t="shared" si="17"/>
        <v>16.844512195121954</v>
      </c>
      <c r="J90" s="2">
        <f t="shared" si="18"/>
        <v>14.253048780487806</v>
      </c>
      <c r="L90" s="9">
        <f t="shared" si="19"/>
        <v>373</v>
      </c>
      <c r="M90">
        <v>4</v>
      </c>
      <c r="N90">
        <f t="shared" si="20"/>
        <v>1492</v>
      </c>
    </row>
    <row r="91" spans="3:14" x14ac:dyDescent="0.25">
      <c r="C91" t="s">
        <v>10</v>
      </c>
      <c r="D91" s="9">
        <f t="shared" si="14"/>
        <v>34</v>
      </c>
      <c r="E91" s="9">
        <v>1</v>
      </c>
      <c r="F91" s="9">
        <f t="shared" si="13"/>
        <v>34</v>
      </c>
      <c r="G91" s="12">
        <f t="shared" si="15"/>
        <v>0.49763033175355448</v>
      </c>
      <c r="H91" s="2">
        <f t="shared" si="16"/>
        <v>16.919431279620852</v>
      </c>
      <c r="I91" s="2">
        <f t="shared" si="17"/>
        <v>10.4739336492891</v>
      </c>
      <c r="J91" s="2">
        <f t="shared" si="18"/>
        <v>8.8625592417061618</v>
      </c>
      <c r="L91" s="9">
        <f t="shared" si="19"/>
        <v>339</v>
      </c>
      <c r="M91">
        <v>4</v>
      </c>
      <c r="N91">
        <f t="shared" si="20"/>
        <v>1356</v>
      </c>
    </row>
    <row r="92" spans="3:14" x14ac:dyDescent="0.25">
      <c r="C92" t="s">
        <v>11</v>
      </c>
      <c r="D92" s="9">
        <f t="shared" si="14"/>
        <v>23</v>
      </c>
      <c r="E92" s="9">
        <v>1</v>
      </c>
      <c r="F92" s="9">
        <f t="shared" si="13"/>
        <v>23</v>
      </c>
      <c r="G92" s="12">
        <f t="shared" si="15"/>
        <v>0.53472222222222221</v>
      </c>
      <c r="H92" s="2">
        <f t="shared" si="16"/>
        <v>12.298611111111111</v>
      </c>
      <c r="I92" s="2">
        <f t="shared" si="17"/>
        <v>8.1990740740740726</v>
      </c>
      <c r="J92" s="2">
        <f t="shared" si="18"/>
        <v>5.7393518518518514</v>
      </c>
      <c r="L92" s="9">
        <f t="shared" si="19"/>
        <v>238</v>
      </c>
      <c r="M92">
        <v>4</v>
      </c>
      <c r="N92">
        <f t="shared" si="20"/>
        <v>952</v>
      </c>
    </row>
    <row r="93" spans="3:14" x14ac:dyDescent="0.25">
      <c r="C93" t="s">
        <v>12</v>
      </c>
      <c r="D93" s="9">
        <f t="shared" si="14"/>
        <v>27</v>
      </c>
      <c r="E93" s="9">
        <v>1</v>
      </c>
      <c r="F93" s="9">
        <f t="shared" si="13"/>
        <v>27</v>
      </c>
      <c r="G93" s="12">
        <f t="shared" si="15"/>
        <v>0.58278145695364236</v>
      </c>
      <c r="H93" s="2">
        <f t="shared" si="16"/>
        <v>15.735099337748343</v>
      </c>
      <c r="I93" s="2">
        <f t="shared" si="17"/>
        <v>9.6158940397350996</v>
      </c>
      <c r="J93" s="2">
        <f t="shared" si="18"/>
        <v>9.1788079470198678</v>
      </c>
      <c r="L93" s="9">
        <f t="shared" si="19"/>
        <v>435</v>
      </c>
      <c r="M93">
        <v>4</v>
      </c>
      <c r="N93">
        <f t="shared" si="20"/>
        <v>1740</v>
      </c>
    </row>
    <row r="94" spans="3:14" x14ac:dyDescent="0.25">
      <c r="C94" t="s">
        <v>15</v>
      </c>
      <c r="E94" s="9"/>
      <c r="F94" s="9"/>
      <c r="G94" s="12"/>
      <c r="H94" s="2"/>
      <c r="I94" s="2"/>
      <c r="J94" s="2">
        <f t="shared" si="18"/>
        <v>0</v>
      </c>
      <c r="L94" s="9">
        <f t="shared" si="19"/>
        <v>0</v>
      </c>
    </row>
    <row r="95" spans="3:14" x14ac:dyDescent="0.25">
      <c r="C95" t="s">
        <v>0</v>
      </c>
      <c r="D95" s="9">
        <f>E56</f>
        <v>76</v>
      </c>
      <c r="E95" s="9">
        <v>1</v>
      </c>
      <c r="F95" s="9">
        <f t="shared" ref="F95:F107" si="21">D95*E95</f>
        <v>76</v>
      </c>
      <c r="G95" s="12">
        <f t="shared" si="15"/>
        <v>0.15867158671586715</v>
      </c>
      <c r="H95" s="2">
        <f t="shared" si="16"/>
        <v>12.059040590405903</v>
      </c>
      <c r="I95" s="2">
        <f t="shared" si="17"/>
        <v>4.0196801968019678</v>
      </c>
      <c r="J95" s="2">
        <f t="shared" si="18"/>
        <v>2.0098400984009839</v>
      </c>
      <c r="L95" s="9">
        <f t="shared" si="19"/>
        <v>4</v>
      </c>
      <c r="M95">
        <v>4</v>
      </c>
      <c r="N95">
        <f t="shared" si="20"/>
        <v>16</v>
      </c>
    </row>
    <row r="96" spans="3:14" x14ac:dyDescent="0.25">
      <c r="C96" t="s">
        <v>1</v>
      </c>
      <c r="D96" s="9">
        <f t="shared" ref="D96:D107" si="22">E57</f>
        <v>124</v>
      </c>
      <c r="E96" s="9">
        <v>1</v>
      </c>
      <c r="F96" s="9">
        <f t="shared" si="21"/>
        <v>124</v>
      </c>
      <c r="G96" s="12">
        <f t="shared" si="15"/>
        <v>0.20618556701030927</v>
      </c>
      <c r="H96" s="2">
        <f t="shared" si="16"/>
        <v>25.567010309278349</v>
      </c>
      <c r="I96" s="2">
        <f t="shared" si="17"/>
        <v>3.9333862014274383</v>
      </c>
      <c r="J96" s="2">
        <f t="shared" si="18"/>
        <v>3.9333862014274383</v>
      </c>
      <c r="L96" s="9">
        <f t="shared" si="19"/>
        <v>17</v>
      </c>
      <c r="M96">
        <v>4</v>
      </c>
      <c r="N96">
        <f t="shared" si="20"/>
        <v>68</v>
      </c>
    </row>
    <row r="97" spans="3:14" x14ac:dyDescent="0.25">
      <c r="C97" t="s">
        <v>2</v>
      </c>
      <c r="D97" s="9">
        <f t="shared" si="22"/>
        <v>238</v>
      </c>
      <c r="E97" s="9">
        <v>1</v>
      </c>
      <c r="F97" s="9">
        <f t="shared" si="21"/>
        <v>238</v>
      </c>
      <c r="G97" s="12">
        <f t="shared" si="15"/>
        <v>0.32489451476793246</v>
      </c>
      <c r="H97" s="2">
        <f t="shared" si="16"/>
        <v>77.324894514767919</v>
      </c>
      <c r="I97" s="2">
        <f t="shared" si="17"/>
        <v>12.887482419127986</v>
      </c>
      <c r="J97" s="2">
        <f t="shared" si="18"/>
        <v>12.887482419127986</v>
      </c>
      <c r="L97" s="9">
        <f t="shared" si="19"/>
        <v>19</v>
      </c>
      <c r="M97">
        <v>4</v>
      </c>
      <c r="N97">
        <f t="shared" si="20"/>
        <v>76</v>
      </c>
    </row>
    <row r="98" spans="3:14" x14ac:dyDescent="0.25">
      <c r="C98" t="s">
        <v>3</v>
      </c>
      <c r="D98" s="9">
        <f t="shared" si="22"/>
        <v>276</v>
      </c>
      <c r="E98" s="9">
        <v>1</v>
      </c>
      <c r="F98" s="9">
        <f t="shared" si="21"/>
        <v>276</v>
      </c>
      <c r="G98" s="12">
        <f t="shared" si="15"/>
        <v>0.30952380952380953</v>
      </c>
      <c r="H98" s="2">
        <f t="shared" si="16"/>
        <v>85.428571428571431</v>
      </c>
      <c r="I98" s="2">
        <f t="shared" si="17"/>
        <v>28.476190476190474</v>
      </c>
      <c r="J98" s="2">
        <f t="shared" si="18"/>
        <v>22.780952380952382</v>
      </c>
      <c r="L98" s="9">
        <f t="shared" si="19"/>
        <v>36</v>
      </c>
      <c r="M98">
        <v>4</v>
      </c>
      <c r="N98">
        <f t="shared" si="20"/>
        <v>144</v>
      </c>
    </row>
    <row r="99" spans="3:14" x14ac:dyDescent="0.25">
      <c r="C99" t="s">
        <v>4</v>
      </c>
      <c r="D99" s="9">
        <f t="shared" si="22"/>
        <v>265</v>
      </c>
      <c r="E99" s="9">
        <v>1</v>
      </c>
      <c r="F99" s="9">
        <f t="shared" si="21"/>
        <v>265</v>
      </c>
      <c r="G99" s="12">
        <f t="shared" si="15"/>
        <v>0.33050847457627119</v>
      </c>
      <c r="H99" s="2">
        <f t="shared" si="16"/>
        <v>87.584745762711862</v>
      </c>
      <c r="I99" s="2">
        <f t="shared" si="17"/>
        <v>35.830123266563945</v>
      </c>
      <c r="J99" s="2">
        <f t="shared" si="18"/>
        <v>23.886748844375962</v>
      </c>
      <c r="L99" s="9">
        <f t="shared" si="19"/>
        <v>62</v>
      </c>
      <c r="M99">
        <v>4</v>
      </c>
      <c r="N99">
        <f t="shared" si="20"/>
        <v>248</v>
      </c>
    </row>
    <row r="100" spans="3:14" x14ac:dyDescent="0.25">
      <c r="C100" t="s">
        <v>5</v>
      </c>
      <c r="D100" s="9">
        <f t="shared" si="22"/>
        <v>204</v>
      </c>
      <c r="E100" s="9">
        <v>1</v>
      </c>
      <c r="F100" s="9">
        <f t="shared" si="21"/>
        <v>204</v>
      </c>
      <c r="G100" s="12">
        <f t="shared" si="15"/>
        <v>0.28358208955223879</v>
      </c>
      <c r="H100" s="2">
        <f t="shared" si="16"/>
        <v>57.850746268656714</v>
      </c>
      <c r="I100" s="2">
        <f t="shared" si="17"/>
        <v>31.335820895522385</v>
      </c>
      <c r="J100" s="2">
        <f t="shared" si="18"/>
        <v>21.694029850746269</v>
      </c>
      <c r="L100" s="9">
        <f t="shared" si="19"/>
        <v>73</v>
      </c>
      <c r="M100">
        <v>4</v>
      </c>
      <c r="N100">
        <f t="shared" si="20"/>
        <v>292</v>
      </c>
    </row>
    <row r="101" spans="3:14" x14ac:dyDescent="0.25">
      <c r="C101" t="s">
        <v>6</v>
      </c>
      <c r="D101" s="9">
        <f t="shared" si="22"/>
        <v>165</v>
      </c>
      <c r="E101" s="9">
        <v>1</v>
      </c>
      <c r="F101" s="9">
        <f t="shared" si="21"/>
        <v>165</v>
      </c>
      <c r="G101" s="12">
        <f t="shared" si="15"/>
        <v>0.37089201877934275</v>
      </c>
      <c r="H101" s="2">
        <f t="shared" si="16"/>
        <v>61.197183098591552</v>
      </c>
      <c r="I101" s="2">
        <f t="shared" si="17"/>
        <v>30.598591549295776</v>
      </c>
      <c r="J101" s="2">
        <f t="shared" si="18"/>
        <v>27.198748043818465</v>
      </c>
      <c r="L101" s="9">
        <f t="shared" si="19"/>
        <v>82</v>
      </c>
      <c r="M101">
        <v>4</v>
      </c>
      <c r="N101">
        <f t="shared" si="20"/>
        <v>328</v>
      </c>
    </row>
    <row r="102" spans="3:14" x14ac:dyDescent="0.25">
      <c r="C102" t="s">
        <v>7</v>
      </c>
      <c r="D102" s="9">
        <f t="shared" si="22"/>
        <v>96</v>
      </c>
      <c r="E102" s="9">
        <v>1</v>
      </c>
      <c r="F102" s="9">
        <f t="shared" si="21"/>
        <v>96</v>
      </c>
      <c r="G102" s="12">
        <f t="shared" si="15"/>
        <v>0.453416149068323</v>
      </c>
      <c r="H102" s="2">
        <f t="shared" si="16"/>
        <v>43.527950310559007</v>
      </c>
      <c r="I102" s="2">
        <f t="shared" si="17"/>
        <v>23.044208987943005</v>
      </c>
      <c r="J102" s="2">
        <f t="shared" si="18"/>
        <v>15.362805991962004</v>
      </c>
      <c r="L102" s="9">
        <f t="shared" si="19"/>
        <v>90</v>
      </c>
      <c r="M102">
        <v>4</v>
      </c>
      <c r="N102">
        <f t="shared" si="20"/>
        <v>360</v>
      </c>
    </row>
    <row r="103" spans="3:14" x14ac:dyDescent="0.25">
      <c r="C103" t="s">
        <v>8</v>
      </c>
      <c r="D103" s="9">
        <f t="shared" si="22"/>
        <v>90</v>
      </c>
      <c r="E103" s="9">
        <v>1</v>
      </c>
      <c r="F103" s="9">
        <f t="shared" si="21"/>
        <v>90</v>
      </c>
      <c r="G103" s="12">
        <f t="shared" si="15"/>
        <v>0.42926829268292682</v>
      </c>
      <c r="H103" s="2">
        <f t="shared" si="16"/>
        <v>38.634146341463413</v>
      </c>
      <c r="I103" s="2">
        <f t="shared" si="17"/>
        <v>20.15694591728526</v>
      </c>
      <c r="J103" s="2">
        <f t="shared" si="18"/>
        <v>16.797454931071048</v>
      </c>
      <c r="L103" s="9">
        <f t="shared" si="19"/>
        <v>146</v>
      </c>
      <c r="M103">
        <v>4</v>
      </c>
      <c r="N103">
        <f t="shared" si="20"/>
        <v>584</v>
      </c>
    </row>
    <row r="104" spans="3:14" x14ac:dyDescent="0.25">
      <c r="C104" t="s">
        <v>9</v>
      </c>
      <c r="D104" s="9">
        <f t="shared" si="22"/>
        <v>32</v>
      </c>
      <c r="E104" s="9">
        <v>1</v>
      </c>
      <c r="F104" s="9">
        <f t="shared" si="21"/>
        <v>32</v>
      </c>
      <c r="G104" s="12">
        <f t="shared" si="15"/>
        <v>0.38317757009345793</v>
      </c>
      <c r="H104" s="2">
        <f t="shared" si="16"/>
        <v>12.261682242990654</v>
      </c>
      <c r="I104" s="2">
        <f t="shared" si="17"/>
        <v>8.4888569374550684</v>
      </c>
      <c r="J104" s="2">
        <f t="shared" si="18"/>
        <v>6.6024442846872748</v>
      </c>
      <c r="L104" s="9">
        <f t="shared" si="19"/>
        <v>127</v>
      </c>
      <c r="M104">
        <v>4</v>
      </c>
      <c r="N104">
        <f t="shared" si="20"/>
        <v>508</v>
      </c>
    </row>
    <row r="105" spans="3:14" x14ac:dyDescent="0.25">
      <c r="C105" t="s">
        <v>10</v>
      </c>
      <c r="D105" s="9">
        <f t="shared" si="22"/>
        <v>39</v>
      </c>
      <c r="E105" s="9">
        <v>1</v>
      </c>
      <c r="F105" s="9">
        <f t="shared" si="21"/>
        <v>39</v>
      </c>
      <c r="G105" s="12">
        <f t="shared" si="15"/>
        <v>0.47972972972972971</v>
      </c>
      <c r="H105" s="2">
        <f t="shared" si="16"/>
        <v>18.70945945945946</v>
      </c>
      <c r="I105" s="2">
        <f t="shared" si="17"/>
        <v>10.69111969111969</v>
      </c>
      <c r="J105" s="2">
        <f t="shared" si="18"/>
        <v>7.1274131274131269</v>
      </c>
      <c r="L105" s="9">
        <f t="shared" si="19"/>
        <v>117</v>
      </c>
      <c r="M105">
        <v>4</v>
      </c>
      <c r="N105">
        <f t="shared" si="20"/>
        <v>468</v>
      </c>
    </row>
    <row r="106" spans="3:14" x14ac:dyDescent="0.25">
      <c r="C106" t="s">
        <v>11</v>
      </c>
      <c r="D106" s="9">
        <f t="shared" si="22"/>
        <v>18</v>
      </c>
      <c r="E106" s="9">
        <v>1</v>
      </c>
      <c r="F106" s="9">
        <f t="shared" si="21"/>
        <v>18</v>
      </c>
      <c r="G106" s="12">
        <f t="shared" si="15"/>
        <v>0.42056074766355139</v>
      </c>
      <c r="H106" s="2">
        <f t="shared" si="16"/>
        <v>7.5700934579439254</v>
      </c>
      <c r="I106" s="2">
        <f t="shared" si="17"/>
        <v>4.41588785046729</v>
      </c>
      <c r="J106" s="2">
        <f t="shared" si="18"/>
        <v>3.7850467289719627</v>
      </c>
      <c r="L106" s="9">
        <f t="shared" si="19"/>
        <v>89</v>
      </c>
      <c r="M106">
        <v>4</v>
      </c>
      <c r="N106">
        <f t="shared" si="20"/>
        <v>356</v>
      </c>
    </row>
    <row r="107" spans="3:14" x14ac:dyDescent="0.25">
      <c r="C107" t="s">
        <v>12</v>
      </c>
      <c r="D107" s="9">
        <f t="shared" si="22"/>
        <v>10</v>
      </c>
      <c r="E107" s="9">
        <v>1</v>
      </c>
      <c r="F107" s="9">
        <f t="shared" si="21"/>
        <v>10</v>
      </c>
      <c r="G107" s="12">
        <f t="shared" si="15"/>
        <v>0.46500000000000002</v>
      </c>
      <c r="H107" s="2">
        <f t="shared" si="16"/>
        <v>4.6500000000000004</v>
      </c>
      <c r="I107" s="2">
        <f t="shared" si="17"/>
        <v>2.79</v>
      </c>
      <c r="J107" s="2">
        <f t="shared" si="18"/>
        <v>2.3250000000000002</v>
      </c>
      <c r="L107" s="9">
        <f t="shared" si="19"/>
        <v>99</v>
      </c>
      <c r="M107">
        <v>4</v>
      </c>
      <c r="N107">
        <f t="shared" si="20"/>
        <v>396</v>
      </c>
    </row>
    <row r="108" spans="3:14" x14ac:dyDescent="0.25">
      <c r="D108">
        <f>SUM(D81:D107)</f>
        <v>5873</v>
      </c>
      <c r="F108">
        <f t="shared" ref="F108" si="23">SUM(F81:F107)</f>
        <v>5873</v>
      </c>
      <c r="H108" s="9">
        <f>SUM(H81:H107)</f>
        <v>1373.8443015192272</v>
      </c>
      <c r="I108" s="2">
        <f>SUM(I81:I107)</f>
        <v>649.70775969968417</v>
      </c>
      <c r="J108" s="2">
        <f>SUM(J81:J107)</f>
        <v>482.32982827192006</v>
      </c>
      <c r="L108">
        <f>SUM(L81:L107)</f>
        <v>4487</v>
      </c>
      <c r="M108">
        <v>4</v>
      </c>
      <c r="N108" s="9">
        <f>SUM(N81:N107)</f>
        <v>17948</v>
      </c>
    </row>
    <row r="110" spans="3:14" x14ac:dyDescent="0.25">
      <c r="D110" t="s">
        <v>68</v>
      </c>
      <c r="F110" s="9">
        <f>(F108+I108)</f>
        <v>6522.7077596996842</v>
      </c>
      <c r="H110" t="s">
        <v>70</v>
      </c>
      <c r="K110" s="9">
        <f>J108</f>
        <v>482.32982827192006</v>
      </c>
    </row>
    <row r="111" spans="3:14" x14ac:dyDescent="0.25">
      <c r="D111" t="s">
        <v>69</v>
      </c>
      <c r="F111" s="9">
        <f>N108</f>
        <v>17948</v>
      </c>
    </row>
    <row r="112" spans="3:14" x14ac:dyDescent="0.25">
      <c r="F112" s="9">
        <f>SUM(F110:F111)</f>
        <v>24470.707759699682</v>
      </c>
    </row>
  </sheetData>
  <mergeCells count="2">
    <mergeCell ref="D39:K39"/>
    <mergeCell ref="D78:K78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08"/>
  <sheetViews>
    <sheetView topLeftCell="A90" workbookViewId="0">
      <selection activeCell="G108" sqref="G108"/>
    </sheetView>
  </sheetViews>
  <sheetFormatPr defaultRowHeight="15" x14ac:dyDescent="0.25"/>
  <cols>
    <col min="7" max="7" width="9.5703125" bestFit="1" customWidth="1"/>
    <col min="8" max="8" width="9.28515625" bestFit="1" customWidth="1"/>
    <col min="9" max="9" width="9.7109375" bestFit="1" customWidth="1"/>
    <col min="10" max="11" width="9.28515625" bestFit="1" customWidth="1"/>
    <col min="15" max="15" width="10.5703125" bestFit="1" customWidth="1"/>
  </cols>
  <sheetData>
    <row r="2" spans="2:21" x14ac:dyDescent="0.25">
      <c r="B2" s="13"/>
      <c r="C2" s="13"/>
      <c r="D2" s="8"/>
      <c r="F2" s="21" t="s">
        <v>52</v>
      </c>
      <c r="G2" s="24"/>
      <c r="H2" s="24"/>
      <c r="I2" s="24"/>
      <c r="J2" s="24" t="s">
        <v>78</v>
      </c>
      <c r="K2" s="24"/>
      <c r="L2" s="24"/>
      <c r="M2" s="24"/>
      <c r="N2" s="24"/>
      <c r="O2" s="6"/>
    </row>
    <row r="3" spans="2:21" ht="333" x14ac:dyDescent="0.25">
      <c r="D3" s="8"/>
      <c r="E3" s="6"/>
      <c r="F3" s="22" t="s">
        <v>52</v>
      </c>
      <c r="G3" s="6" t="s">
        <v>138</v>
      </c>
      <c r="H3" s="6"/>
      <c r="I3" s="6"/>
      <c r="J3" s="6" t="s">
        <v>53</v>
      </c>
      <c r="K3" s="6" t="s">
        <v>139</v>
      </c>
      <c r="L3" s="6" t="s">
        <v>125</v>
      </c>
      <c r="M3" s="6" t="s">
        <v>133</v>
      </c>
      <c r="N3" s="6" t="s">
        <v>64</v>
      </c>
    </row>
    <row r="4" spans="2:21" x14ac:dyDescent="0.25">
      <c r="D4" s="8"/>
      <c r="E4" s="6"/>
      <c r="F4" s="22"/>
      <c r="G4" s="6"/>
      <c r="H4" s="6"/>
      <c r="I4" s="6"/>
      <c r="J4" s="6"/>
      <c r="K4" s="6"/>
      <c r="L4" s="6"/>
      <c r="M4" s="6"/>
      <c r="N4" s="6"/>
    </row>
    <row r="6" spans="2:21" x14ac:dyDescent="0.25">
      <c r="D6" t="s">
        <v>14</v>
      </c>
      <c r="E6" s="1"/>
      <c r="G6" s="1"/>
    </row>
    <row r="7" spans="2:21" x14ac:dyDescent="0.25">
      <c r="D7" t="s">
        <v>0</v>
      </c>
      <c r="E7" s="1"/>
      <c r="F7">
        <f>'control clinics 3 months'!N24</f>
        <v>5</v>
      </c>
      <c r="G7" s="1">
        <f>'sensitivity with year data  '!H10</f>
        <v>4.75</v>
      </c>
      <c r="J7">
        <f>'control clinics 3 months'!H24</f>
        <v>129</v>
      </c>
      <c r="K7" s="2">
        <f>'sensitivity with year data  '!L10</f>
        <v>4.1155660377358494</v>
      </c>
      <c r="L7" s="12">
        <f>'sensitivity with year data  '!M10</f>
        <v>6.7796610169491525E-2</v>
      </c>
      <c r="M7" s="27">
        <f>'sensitivity with year data  '!N10</f>
        <v>0.47826086956521741</v>
      </c>
      <c r="N7" s="27">
        <f>'sensitivity with year data  '!O10</f>
        <v>0.21739130434782608</v>
      </c>
      <c r="U7" s="1"/>
    </row>
    <row r="8" spans="2:21" x14ac:dyDescent="0.25">
      <c r="D8" t="s">
        <v>1</v>
      </c>
      <c r="E8" s="1"/>
      <c r="F8">
        <f>'control clinics 3 months'!N25</f>
        <v>15</v>
      </c>
      <c r="G8" s="1">
        <f>'sensitivity with year data  '!H11</f>
        <v>5.3953488372093021</v>
      </c>
      <c r="J8">
        <f>'control clinics 3 months'!H25</f>
        <v>262</v>
      </c>
      <c r="K8" s="2">
        <f>'sensitivity with year data  '!L11</f>
        <v>4.8490066225165567</v>
      </c>
      <c r="L8" s="12">
        <f>'sensitivity with year data  '!M11</f>
        <v>7.2538860103626937E-2</v>
      </c>
      <c r="M8" s="27">
        <f>'sensitivity with year data  '!N11</f>
        <v>0.39393939393939392</v>
      </c>
      <c r="N8" s="27">
        <f>'sensitivity with year data  '!O11</f>
        <v>0.18181818181818182</v>
      </c>
      <c r="U8" s="1"/>
    </row>
    <row r="9" spans="2:21" x14ac:dyDescent="0.25">
      <c r="D9" t="s">
        <v>2</v>
      </c>
      <c r="F9">
        <f>'control clinics 3 months'!N26</f>
        <v>38</v>
      </c>
      <c r="G9" s="1">
        <f>'sensitivity with year data  '!H12</f>
        <v>5.989247311827957</v>
      </c>
      <c r="J9">
        <f>'control clinics 3 months'!H26</f>
        <v>317</v>
      </c>
      <c r="K9" s="2">
        <f>'sensitivity with year data  '!L12</f>
        <v>5.5357142857142856</v>
      </c>
      <c r="L9" s="12">
        <f>'sensitivity with year data  '!M12</f>
        <v>0.12681159420289856</v>
      </c>
      <c r="M9" s="27">
        <f>'sensitivity with year data  '!N12</f>
        <v>0.41860465116279072</v>
      </c>
      <c r="N9" s="27">
        <f>'sensitivity with year data  '!O12</f>
        <v>0.23255813953488372</v>
      </c>
      <c r="U9" s="1"/>
    </row>
    <row r="10" spans="2:21" x14ac:dyDescent="0.25">
      <c r="D10" t="s">
        <v>3</v>
      </c>
      <c r="F10">
        <f>'control clinics 3 months'!N27</f>
        <v>78</v>
      </c>
      <c r="G10" s="2">
        <f>'sensitivity with year data  '!H13</f>
        <v>6.72189349112426</v>
      </c>
      <c r="J10">
        <f>'control clinics 3 months'!H27</f>
        <v>295</v>
      </c>
      <c r="K10" s="2">
        <f>'sensitivity with year data  '!L13</f>
        <v>5.8074277854195326</v>
      </c>
      <c r="L10" s="12">
        <f>'sensitivity with year data  '!M13</f>
        <v>0.19078947368421054</v>
      </c>
      <c r="M10" s="27">
        <f>'sensitivity with year data  '!N13</f>
        <v>0.46666666666666667</v>
      </c>
      <c r="N10" s="27">
        <f>'sensitivity with year data  '!O13</f>
        <v>0.28333333333333333</v>
      </c>
      <c r="U10" s="1"/>
    </row>
    <row r="11" spans="2:21" x14ac:dyDescent="0.25">
      <c r="D11" t="s">
        <v>4</v>
      </c>
      <c r="F11">
        <f>'control clinics 3 months'!N28</f>
        <v>103</v>
      </c>
      <c r="G11" s="2">
        <f>'sensitivity with year data  '!H14</f>
        <v>6.8253275109170302</v>
      </c>
      <c r="J11">
        <f>'control clinics 3 months'!H28</f>
        <v>165</v>
      </c>
      <c r="K11" s="2">
        <f>'sensitivity with year data  '!L14</f>
        <v>6.0859030837004404</v>
      </c>
      <c r="L11" s="12">
        <f>'sensitivity with year data  '!M14</f>
        <v>0.28865979381443296</v>
      </c>
      <c r="M11" s="27">
        <f>'sensitivity with year data  '!N14</f>
        <v>0.55172413793103448</v>
      </c>
      <c r="N11" s="27">
        <f>'sensitivity with year data  '!O14</f>
        <v>0.43103448275862066</v>
      </c>
    </row>
    <row r="12" spans="2:21" x14ac:dyDescent="0.25">
      <c r="D12" t="s">
        <v>5</v>
      </c>
      <c r="F12">
        <f>'control clinics 3 months'!N29</f>
        <v>152</v>
      </c>
      <c r="G12" s="2">
        <f>'sensitivity with year data  '!H15</f>
        <v>6.0630372492836679</v>
      </c>
      <c r="J12">
        <f>'control clinics 3 months'!H29</f>
        <v>137</v>
      </c>
      <c r="K12" s="2">
        <f>'sensitivity with year data  '!L15</f>
        <v>5.8005319148936172</v>
      </c>
      <c r="L12" s="12">
        <f>'sensitivity with year data  '!M15</f>
        <v>0.304029304029304</v>
      </c>
      <c r="M12" s="27">
        <f>'sensitivity with year data  '!N15</f>
        <v>0.56666666666666665</v>
      </c>
      <c r="N12" s="27">
        <f>'sensitivity with year data  '!O15</f>
        <v>0.4777777777777778</v>
      </c>
      <c r="U12" s="1"/>
    </row>
    <row r="13" spans="2:21" x14ac:dyDescent="0.25">
      <c r="D13" t="s">
        <v>6</v>
      </c>
      <c r="F13">
        <f>'control clinics 3 months'!N30</f>
        <v>152</v>
      </c>
      <c r="G13" s="2">
        <f>'sensitivity with year data  '!H16</f>
        <v>7.3770053475935828</v>
      </c>
      <c r="J13">
        <f>'control clinics 3 months'!H30</f>
        <v>98</v>
      </c>
      <c r="K13" s="2">
        <f>'sensitivity with year data  '!L16</f>
        <v>5.8346153846153843</v>
      </c>
      <c r="L13" s="12">
        <f>'sensitivity with year data  '!M16</f>
        <v>0.37130801687763715</v>
      </c>
      <c r="M13" s="27">
        <f>'sensitivity with year data  '!N16</f>
        <v>0.47692307692307695</v>
      </c>
      <c r="N13" s="27">
        <f>'sensitivity with year data  '!O16</f>
        <v>0.35384615384615387</v>
      </c>
      <c r="U13" s="1"/>
    </row>
    <row r="14" spans="2:21" x14ac:dyDescent="0.25">
      <c r="D14" t="s">
        <v>7</v>
      </c>
      <c r="F14">
        <f>'control clinics 3 months'!N31</f>
        <v>212</v>
      </c>
      <c r="G14" s="2">
        <f>'sensitivity with year data  '!H17</f>
        <v>7.5046296296296298</v>
      </c>
      <c r="J14">
        <f>'control clinics 3 months'!H31</f>
        <v>53</v>
      </c>
      <c r="K14" s="2">
        <f>'sensitivity with year data  '!L17</f>
        <v>5.8260869565217392</v>
      </c>
      <c r="L14" s="12">
        <f>'sensitivity with year data  '!M17</f>
        <v>0.35428571428571426</v>
      </c>
      <c r="M14" s="27">
        <f>'sensitivity with year data  '!N17</f>
        <v>0.54166666666666663</v>
      </c>
      <c r="N14" s="27">
        <f>'sensitivity with year data  '!O17</f>
        <v>0.45833333333333331</v>
      </c>
      <c r="U14" s="1"/>
    </row>
    <row r="15" spans="2:21" x14ac:dyDescent="0.25">
      <c r="D15" t="s">
        <v>8</v>
      </c>
      <c r="F15">
        <f>'control clinics 3 months'!N32</f>
        <v>200</v>
      </c>
      <c r="G15" s="2">
        <f>'sensitivity with year data  '!H18</f>
        <v>7.1490825688073398</v>
      </c>
      <c r="J15">
        <f>'control clinics 3 months'!H32</f>
        <v>33</v>
      </c>
      <c r="K15" s="2">
        <f>'sensitivity with year data  '!L18</f>
        <v>6.1923076923076925</v>
      </c>
      <c r="L15" s="12">
        <f>'sensitivity with year data  '!M18</f>
        <v>0.38783269961977185</v>
      </c>
      <c r="M15" s="27">
        <f>'sensitivity with year data  '!N18</f>
        <v>0.72499999999999998</v>
      </c>
      <c r="N15" s="27">
        <f>'sensitivity with year data  '!O18</f>
        <v>0.65</v>
      </c>
    </row>
    <row r="16" spans="2:21" x14ac:dyDescent="0.25">
      <c r="D16" t="s">
        <v>9</v>
      </c>
      <c r="F16">
        <f>'control clinics 3 months'!N33</f>
        <v>183</v>
      </c>
      <c r="G16" s="2">
        <f>'sensitivity with year data  '!H19</f>
        <v>7.6836461126005364</v>
      </c>
      <c r="J16">
        <f>'control clinics 3 months'!H33</f>
        <v>24</v>
      </c>
      <c r="K16" s="2">
        <f>'sensitivity with year data  '!L19</f>
        <v>5.9636363636363638</v>
      </c>
      <c r="L16" s="12">
        <f>'sensitivity with year data  '!M19</f>
        <v>0.51829268292682928</v>
      </c>
      <c r="M16" s="27">
        <f>'sensitivity with year data  '!N19</f>
        <v>0.59090909090909094</v>
      </c>
      <c r="N16" s="27">
        <f>'sensitivity with year data  '!O19</f>
        <v>0.5</v>
      </c>
    </row>
    <row r="17" spans="4:21" x14ac:dyDescent="0.25">
      <c r="D17" t="s">
        <v>10</v>
      </c>
      <c r="F17">
        <f>'control clinics 3 months'!N34</f>
        <v>157</v>
      </c>
      <c r="G17" s="2">
        <f>'sensitivity with year data  '!H20</f>
        <v>7.0973451327433628</v>
      </c>
      <c r="J17">
        <f>'control clinics 3 months'!H34</f>
        <v>9</v>
      </c>
      <c r="K17" s="2">
        <f>'sensitivity with year data  '!L20</f>
        <v>5.617647058823529</v>
      </c>
      <c r="L17" s="12">
        <f>'sensitivity with year data  '!M20</f>
        <v>0.49763033175355448</v>
      </c>
      <c r="M17" s="27">
        <f>'sensitivity with year data  '!N20</f>
        <v>0.61904761904761907</v>
      </c>
      <c r="N17" s="27">
        <f>'sensitivity with year data  '!O20</f>
        <v>0.52380952380952384</v>
      </c>
      <c r="U17" s="1"/>
    </row>
    <row r="18" spans="4:21" x14ac:dyDescent="0.25">
      <c r="D18" t="s">
        <v>11</v>
      </c>
      <c r="F18">
        <f>'control clinics 3 months'!N35</f>
        <v>125</v>
      </c>
      <c r="G18" s="2">
        <f>'sensitivity with year data  '!H21</f>
        <v>7.6218487394957979</v>
      </c>
      <c r="J18">
        <f>'control clinics 3 months'!H35</f>
        <v>10</v>
      </c>
      <c r="K18" s="2">
        <f>'sensitivity with year data  '!L21</f>
        <v>5.5652173913043477</v>
      </c>
      <c r="L18" s="12">
        <f>'sensitivity with year data  '!M21</f>
        <v>0.53472222222222221</v>
      </c>
      <c r="M18" s="27">
        <f>'sensitivity with year data  '!N21</f>
        <v>0.66666666666666663</v>
      </c>
      <c r="N18" s="27">
        <f>'sensitivity with year data  '!O21</f>
        <v>0.46666666666666667</v>
      </c>
    </row>
    <row r="19" spans="4:21" x14ac:dyDescent="0.25">
      <c r="D19" t="s">
        <v>12</v>
      </c>
      <c r="E19" s="1"/>
      <c r="F19" s="1">
        <f>'control clinics 3 months'!N36</f>
        <v>209</v>
      </c>
      <c r="G19" s="1">
        <f>'sensitivity with year data  '!H22</f>
        <v>7.195402298850575</v>
      </c>
      <c r="J19">
        <f>'control clinics 3 months'!$H$36</f>
        <v>8</v>
      </c>
      <c r="K19" s="1">
        <f>'sensitivity with year data  '!L22</f>
        <v>4.4814814814814818</v>
      </c>
      <c r="L19" s="12">
        <f>'sensitivity with year data  '!M22</f>
        <v>0.58278145695364236</v>
      </c>
      <c r="M19" s="27">
        <f>'sensitivity with year data  '!N22</f>
        <v>0.61111111111111116</v>
      </c>
      <c r="N19" s="27">
        <f>'sensitivity with year data  '!O22</f>
        <v>0.58333333333333337</v>
      </c>
      <c r="R19" s="1"/>
      <c r="S19" s="1"/>
      <c r="U19" s="1"/>
    </row>
    <row r="20" spans="4:21" x14ac:dyDescent="0.25">
      <c r="G20" s="2">
        <f>'sensitivity with year data  '!H23</f>
        <v>0</v>
      </c>
      <c r="K20" s="2">
        <f>'sensitivity with year data  '!L23</f>
        <v>0</v>
      </c>
      <c r="L20" s="12">
        <f>'sensitivity with year data  '!M23</f>
        <v>0</v>
      </c>
      <c r="M20" s="27">
        <f>'sensitivity with year data  '!N23</f>
        <v>0</v>
      </c>
      <c r="N20" s="27">
        <f>'sensitivity with year data  '!O23</f>
        <v>0</v>
      </c>
      <c r="Q20" s="1"/>
      <c r="S20" s="1"/>
      <c r="U20" s="1"/>
    </row>
    <row r="21" spans="4:21" x14ac:dyDescent="0.25">
      <c r="D21" t="s">
        <v>0</v>
      </c>
      <c r="F21">
        <f>'control clinics 3 months'!O24</f>
        <v>1</v>
      </c>
      <c r="G21" s="2">
        <f>'sensitivity with year data  '!H24</f>
        <v>3</v>
      </c>
      <c r="J21">
        <f>'control clinics 3 months'!I24</f>
        <v>36</v>
      </c>
      <c r="K21" s="2">
        <f>'sensitivity with year data  '!L24</f>
        <v>5.6710526315789478</v>
      </c>
      <c r="L21" s="12">
        <f>'sensitivity with year data  '!M24</f>
        <v>0.15867158671586715</v>
      </c>
      <c r="M21" s="27">
        <f>'sensitivity with year data  '!N24</f>
        <v>0.33333333333333331</v>
      </c>
      <c r="N21" s="27">
        <f>'sensitivity with year data  '!O24</f>
        <v>0.16666666666666666</v>
      </c>
    </row>
    <row r="22" spans="4:21" x14ac:dyDescent="0.25">
      <c r="D22" t="s">
        <v>1</v>
      </c>
      <c r="F22">
        <f>'control clinics 3 months'!O25</f>
        <v>8</v>
      </c>
      <c r="G22" s="2">
        <f>'sensitivity with year data  '!H25</f>
        <v>6.5882352941176467</v>
      </c>
      <c r="J22">
        <f>'control clinics 3 months'!I25</f>
        <v>37</v>
      </c>
      <c r="K22" s="2">
        <f>'sensitivity with year data  '!L25</f>
        <v>4.782258064516129</v>
      </c>
      <c r="L22" s="12">
        <f>'sensitivity with year data  '!M25</f>
        <v>0.20618556701030927</v>
      </c>
      <c r="M22" s="27">
        <f>'sensitivity with year data  '!N25</f>
        <v>0.15384615384615385</v>
      </c>
      <c r="N22" s="27">
        <f>'sensitivity with year data  '!O25</f>
        <v>0.15384615384615385</v>
      </c>
    </row>
    <row r="23" spans="4:21" x14ac:dyDescent="0.25">
      <c r="D23" t="s">
        <v>2</v>
      </c>
      <c r="F23">
        <f>'control clinics 3 months'!O26</f>
        <v>8</v>
      </c>
      <c r="G23" s="2">
        <f>'sensitivity with year data  '!H26</f>
        <v>6.5263157894736841</v>
      </c>
      <c r="J23" s="1">
        <f>'control clinics 3 months'!I26</f>
        <v>66</v>
      </c>
      <c r="K23" s="2">
        <f>'sensitivity with year data  '!L26</f>
        <v>5.1764705882352944</v>
      </c>
      <c r="L23" s="12">
        <f>'sensitivity with year data  '!M26</f>
        <v>0.32489451476793246</v>
      </c>
      <c r="M23" s="27">
        <f>'sensitivity with year data  '!N26</f>
        <v>0.16666666666666666</v>
      </c>
      <c r="N23" s="27">
        <f>'sensitivity with year data  '!O26</f>
        <v>0.16666666666666666</v>
      </c>
    </row>
    <row r="24" spans="4:21" x14ac:dyDescent="0.25">
      <c r="D24" t="s">
        <v>3</v>
      </c>
      <c r="F24">
        <f>'control clinics 3 months'!O27</f>
        <v>16</v>
      </c>
      <c r="G24" s="2">
        <f>'sensitivity with year data  '!H27</f>
        <v>6.75</v>
      </c>
      <c r="J24">
        <f>'control clinics 3 months'!I27</f>
        <v>91</v>
      </c>
      <c r="K24" s="2">
        <f>'sensitivity with year data  '!L27</f>
        <v>5.1775362318840576</v>
      </c>
      <c r="L24" s="12">
        <f>'sensitivity with year data  '!M27</f>
        <v>0.30952380952380953</v>
      </c>
      <c r="M24" s="27">
        <f>'sensitivity with year data  '!N27</f>
        <v>0.33333333333333331</v>
      </c>
      <c r="N24" s="27">
        <f>'sensitivity with year data  '!O27</f>
        <v>0.26666666666666666</v>
      </c>
    </row>
    <row r="25" spans="4:21" x14ac:dyDescent="0.25">
      <c r="D25" t="s">
        <v>4</v>
      </c>
      <c r="F25">
        <f>'control clinics 3 months'!O28</f>
        <v>22</v>
      </c>
      <c r="G25" s="2">
        <f>'sensitivity with year data  '!H28</f>
        <v>6.4838709677419351</v>
      </c>
      <c r="J25">
        <f>'control clinics 3 months'!I28</f>
        <v>96</v>
      </c>
      <c r="K25" s="2">
        <f>'sensitivity with year data  '!L28</f>
        <v>5.5433962264150942</v>
      </c>
      <c r="L25" s="12">
        <f>'sensitivity with year data  '!M28</f>
        <v>0.33050847457627119</v>
      </c>
      <c r="M25" s="27">
        <f>'sensitivity with year data  '!N28</f>
        <v>0.40909090909090912</v>
      </c>
      <c r="N25" s="27">
        <f>'sensitivity with year data  '!O28</f>
        <v>0.27272727272727271</v>
      </c>
    </row>
    <row r="26" spans="4:21" x14ac:dyDescent="0.25">
      <c r="D26" t="s">
        <v>5</v>
      </c>
      <c r="F26">
        <f>'control clinics 3 months'!O29</f>
        <v>28</v>
      </c>
      <c r="G26" s="2">
        <f>'sensitivity with year data  '!H29</f>
        <v>7.0684931506849313</v>
      </c>
      <c r="J26">
        <f>'control clinics 3 months'!I29</f>
        <v>69</v>
      </c>
      <c r="K26" s="2">
        <f>'sensitivity with year data  '!L29</f>
        <v>5.5637254901960782</v>
      </c>
      <c r="L26" s="12">
        <f>'sensitivity with year data  '!M29</f>
        <v>0.28358208955223879</v>
      </c>
      <c r="M26" s="27">
        <f>'sensitivity with year data  '!N29</f>
        <v>0.54166666666666663</v>
      </c>
      <c r="N26" s="27">
        <f>'sensitivity with year data  '!O29</f>
        <v>0.375</v>
      </c>
    </row>
    <row r="27" spans="4:21" x14ac:dyDescent="0.25">
      <c r="D27" t="s">
        <v>6</v>
      </c>
      <c r="F27">
        <f>'control clinics 3 months'!O30</f>
        <v>35</v>
      </c>
      <c r="G27" s="2">
        <f>'sensitivity with year data  '!H30</f>
        <v>6.2560975609756095</v>
      </c>
      <c r="J27">
        <f>'control clinics 3 months'!I30</f>
        <v>66</v>
      </c>
      <c r="K27" s="2">
        <f>'sensitivity with year data  '!L30</f>
        <v>5.4848484848484844</v>
      </c>
      <c r="L27" s="12">
        <f>'sensitivity with year data  '!M30</f>
        <v>0.37089201877934275</v>
      </c>
      <c r="M27" s="27">
        <f>'sensitivity with year data  '!N30</f>
        <v>0.5</v>
      </c>
      <c r="N27" s="27">
        <f>'sensitivity with year data  '!O30</f>
        <v>0.44444444444444442</v>
      </c>
    </row>
    <row r="28" spans="4:21" x14ac:dyDescent="0.25">
      <c r="D28" t="s">
        <v>7</v>
      </c>
      <c r="F28">
        <f>'control clinics 3 months'!O31</f>
        <v>36</v>
      </c>
      <c r="G28" s="2">
        <f>'sensitivity with year data  '!H31</f>
        <v>6.8444444444444441</v>
      </c>
      <c r="J28">
        <f>'control clinics 3 months'!I31</f>
        <v>33</v>
      </c>
      <c r="K28" s="2">
        <f>'sensitivity with year data  '!L31</f>
        <v>6.427083333333333</v>
      </c>
      <c r="L28" s="12">
        <f>'sensitivity with year data  '!M31</f>
        <v>0.453416149068323</v>
      </c>
      <c r="M28" s="27">
        <f>'sensitivity with year data  '!N31</f>
        <v>0.52941176470588236</v>
      </c>
      <c r="N28" s="27">
        <f>'sensitivity with year data  '!O31</f>
        <v>0.35294117647058826</v>
      </c>
    </row>
    <row r="29" spans="4:21" x14ac:dyDescent="0.25">
      <c r="D29" t="s">
        <v>8</v>
      </c>
      <c r="F29">
        <f>'control clinics 3 months'!O32</f>
        <v>48</v>
      </c>
      <c r="G29" s="2">
        <f>'sensitivity with year data  '!H32</f>
        <v>6.6712328767123283</v>
      </c>
      <c r="J29">
        <f>'control clinics 3 months'!I32</f>
        <v>26</v>
      </c>
      <c r="K29" s="2">
        <f>'sensitivity with year data  '!L32</f>
        <v>5.5111111111111111</v>
      </c>
      <c r="L29" s="12">
        <f>'sensitivity with year data  '!M32</f>
        <v>0.42926829268292682</v>
      </c>
      <c r="M29" s="27">
        <f>'sensitivity with year data  '!N32</f>
        <v>0.52173913043478259</v>
      </c>
      <c r="N29" s="27">
        <f>'sensitivity with year data  '!O32</f>
        <v>0.43478260869565216</v>
      </c>
    </row>
    <row r="30" spans="4:21" x14ac:dyDescent="0.25">
      <c r="D30" t="s">
        <v>9</v>
      </c>
      <c r="F30">
        <f>'control clinics 3 months'!O33</f>
        <v>62</v>
      </c>
      <c r="G30" s="2">
        <f>'sensitivity with year data  '!H33</f>
        <v>6.984251968503937</v>
      </c>
      <c r="J30">
        <f>'control clinics 3 months'!I33</f>
        <v>13</v>
      </c>
      <c r="K30" s="2">
        <f>'sensitivity with year data  '!L33</f>
        <v>4.96875</v>
      </c>
      <c r="L30" s="12">
        <f>'sensitivity with year data  '!M33</f>
        <v>0.38317757009345793</v>
      </c>
      <c r="M30" s="27">
        <f>'sensitivity with year data  '!N33</f>
        <v>0.69230769230769229</v>
      </c>
      <c r="N30" s="27">
        <f>'sensitivity with year data  '!O33</f>
        <v>0.53846153846153844</v>
      </c>
    </row>
    <row r="31" spans="4:21" x14ac:dyDescent="0.25">
      <c r="D31" t="s">
        <v>10</v>
      </c>
      <c r="F31">
        <f>'control clinics 3 months'!O34</f>
        <v>48</v>
      </c>
      <c r="G31" s="2">
        <f>'sensitivity with year data  '!H34</f>
        <v>6.9743589743589745</v>
      </c>
      <c r="J31">
        <f>'control clinics 3 months'!I34</f>
        <v>9</v>
      </c>
      <c r="K31" s="2">
        <f>'sensitivity with year data  '!L34</f>
        <v>4.8717948717948714</v>
      </c>
      <c r="L31" s="12">
        <f>'sensitivity with year data  '!M34</f>
        <v>0.47972972972972971</v>
      </c>
      <c r="M31" s="27">
        <f>'sensitivity with year data  '!N34</f>
        <v>0.5714285714285714</v>
      </c>
      <c r="N31" s="27">
        <f>'sensitivity with year data  '!O34</f>
        <v>0.38095238095238093</v>
      </c>
    </row>
    <row r="32" spans="4:21" x14ac:dyDescent="0.25">
      <c r="D32" t="s">
        <v>11</v>
      </c>
      <c r="F32">
        <f>'control clinics 3 months'!O35</f>
        <v>58</v>
      </c>
      <c r="G32" s="2">
        <f>'sensitivity with year data  '!H35</f>
        <v>8.0449438202247183</v>
      </c>
      <c r="J32">
        <f>'control clinics 3 months'!I35</f>
        <v>9</v>
      </c>
      <c r="K32" s="2">
        <f>'sensitivity with year data  '!L35</f>
        <v>3.8333333333333335</v>
      </c>
      <c r="L32" s="12">
        <f>'sensitivity with year data  '!M35</f>
        <v>0.42056074766355139</v>
      </c>
      <c r="M32" s="27">
        <f>'sensitivity with year data  '!N35</f>
        <v>0.58333333333333337</v>
      </c>
      <c r="N32" s="27">
        <f>'sensitivity with year data  '!O35</f>
        <v>0.5</v>
      </c>
    </row>
    <row r="33" spans="3:21" x14ac:dyDescent="0.25">
      <c r="D33" t="s">
        <v>12</v>
      </c>
      <c r="F33">
        <f>'control clinics 3 months'!O36</f>
        <v>48</v>
      </c>
      <c r="G33" s="2">
        <f>'sensitivity with year data  '!H36</f>
        <v>7.1111111111111107</v>
      </c>
      <c r="J33">
        <f>'control clinics 3 months'!I36</f>
        <v>3</v>
      </c>
      <c r="K33" s="2">
        <f>'sensitivity with year data  '!L36</f>
        <v>4.4000000000000004</v>
      </c>
      <c r="L33" s="12">
        <f>'sensitivity with year data  '!M36</f>
        <v>0.46500000000000002</v>
      </c>
      <c r="M33" s="27">
        <f>'sensitivity with year data  '!N36</f>
        <v>0.6</v>
      </c>
      <c r="N33" s="27">
        <f>'sensitivity with year data  '!O36</f>
        <v>0.5</v>
      </c>
    </row>
    <row r="35" spans="3:21" x14ac:dyDescent="0.25">
      <c r="D35" t="s">
        <v>94</v>
      </c>
      <c r="G35" s="9"/>
    </row>
    <row r="36" spans="3:21" x14ac:dyDescent="0.25">
      <c r="D36" s="28" t="s">
        <v>65</v>
      </c>
      <c r="E36" s="28"/>
      <c r="F36" s="28"/>
      <c r="G36" s="28"/>
      <c r="H36" s="28"/>
      <c r="I36" s="28"/>
      <c r="J36" s="28"/>
      <c r="K36" s="28"/>
      <c r="L36" t="s">
        <v>95</v>
      </c>
    </row>
    <row r="37" spans="3:21" ht="105" x14ac:dyDescent="0.25">
      <c r="D37" s="5"/>
      <c r="E37" s="5" t="s">
        <v>103</v>
      </c>
      <c r="F37" s="5" t="s">
        <v>142</v>
      </c>
      <c r="G37" s="9" t="s">
        <v>143</v>
      </c>
      <c r="H37" s="23" t="s">
        <v>102</v>
      </c>
      <c r="I37" s="5" t="s">
        <v>57</v>
      </c>
      <c r="J37" s="5" t="s">
        <v>58</v>
      </c>
      <c r="K37" s="5" t="s">
        <v>59</v>
      </c>
      <c r="M37" s="5" t="s">
        <v>140</v>
      </c>
      <c r="N37" s="5" t="s">
        <v>141</v>
      </c>
      <c r="O37" s="5" t="s">
        <v>105</v>
      </c>
      <c r="Q37" s="1"/>
      <c r="R37" s="1"/>
      <c r="S37" s="1"/>
      <c r="T37" s="1"/>
      <c r="U37" s="1"/>
    </row>
    <row r="39" spans="3:21" x14ac:dyDescent="0.25">
      <c r="C39" t="s">
        <v>14</v>
      </c>
      <c r="E39" s="1"/>
      <c r="F39" s="1"/>
      <c r="G39" s="1"/>
      <c r="K39" s="1"/>
      <c r="L39" s="1"/>
      <c r="M39" s="1"/>
    </row>
    <row r="40" spans="3:21" x14ac:dyDescent="0.25">
      <c r="C40" t="s">
        <v>0</v>
      </c>
      <c r="E40">
        <f>J7</f>
        <v>129</v>
      </c>
      <c r="F40" s="26">
        <f>K7</f>
        <v>4.1155660377358494</v>
      </c>
      <c r="G40" s="9">
        <f>E40*F40</f>
        <v>530.90801886792462</v>
      </c>
      <c r="H40" s="12">
        <f>L7</f>
        <v>6.7796610169491525E-2</v>
      </c>
      <c r="I40" s="2">
        <f>E40*H40</f>
        <v>8.7457627118644066</v>
      </c>
      <c r="J40" s="26">
        <f>M7*I40</f>
        <v>4.1827560795873246</v>
      </c>
      <c r="K40" s="2">
        <f>N7*I40</f>
        <v>1.9012527634487839</v>
      </c>
      <c r="M40">
        <f>F7</f>
        <v>5</v>
      </c>
      <c r="N40" s="19">
        <f>G7</f>
        <v>4.75</v>
      </c>
      <c r="O40" s="14">
        <f>M40*N40</f>
        <v>23.75</v>
      </c>
    </row>
    <row r="41" spans="3:21" x14ac:dyDescent="0.25">
      <c r="C41" t="s">
        <v>1</v>
      </c>
      <c r="E41">
        <f t="shared" ref="E41:E66" si="0">J8</f>
        <v>262</v>
      </c>
      <c r="F41" s="26">
        <f t="shared" ref="F41:F66" si="1">K8</f>
        <v>4.8490066225165567</v>
      </c>
      <c r="G41" s="9">
        <f t="shared" ref="G41:G66" si="2">E41*F41</f>
        <v>1270.4397350993379</v>
      </c>
      <c r="H41" s="12">
        <f t="shared" ref="H41:H66" si="3">L8</f>
        <v>7.2538860103626937E-2</v>
      </c>
      <c r="I41" s="2">
        <f t="shared" ref="I41:I66" si="4">E41*H41</f>
        <v>19.005181347150259</v>
      </c>
      <c r="J41" s="26">
        <f t="shared" ref="J41:J66" si="5">M8*I41</f>
        <v>7.4868896216046474</v>
      </c>
      <c r="K41" s="2">
        <f t="shared" ref="K41:K66" si="6">N8*I41</f>
        <v>3.4554875176636837</v>
      </c>
      <c r="M41">
        <f t="shared" ref="M41:M66" si="7">F8</f>
        <v>15</v>
      </c>
      <c r="N41" s="19">
        <f t="shared" ref="N41:N66" si="8">G8</f>
        <v>5.3953488372093021</v>
      </c>
      <c r="O41" s="14">
        <f t="shared" ref="O41:O66" si="9">M41*N41</f>
        <v>80.930232558139537</v>
      </c>
    </row>
    <row r="42" spans="3:21" x14ac:dyDescent="0.25">
      <c r="C42" t="s">
        <v>2</v>
      </c>
      <c r="E42">
        <f t="shared" si="0"/>
        <v>317</v>
      </c>
      <c r="F42" s="26">
        <f t="shared" si="1"/>
        <v>5.5357142857142856</v>
      </c>
      <c r="G42" s="9">
        <f t="shared" si="2"/>
        <v>1754.8214285714284</v>
      </c>
      <c r="H42" s="12">
        <f t="shared" si="3"/>
        <v>0.12681159420289856</v>
      </c>
      <c r="I42" s="2">
        <f t="shared" si="4"/>
        <v>40.199275362318843</v>
      </c>
      <c r="J42" s="26">
        <f t="shared" si="5"/>
        <v>16.827603640040447</v>
      </c>
      <c r="K42" s="2">
        <f t="shared" si="6"/>
        <v>9.3486686889113582</v>
      </c>
      <c r="M42">
        <f t="shared" si="7"/>
        <v>38</v>
      </c>
      <c r="N42" s="19">
        <f t="shared" si="8"/>
        <v>5.989247311827957</v>
      </c>
      <c r="O42" s="14">
        <f t="shared" si="9"/>
        <v>227.59139784946237</v>
      </c>
    </row>
    <row r="43" spans="3:21" x14ac:dyDescent="0.25">
      <c r="C43" t="s">
        <v>3</v>
      </c>
      <c r="E43">
        <f t="shared" si="0"/>
        <v>295</v>
      </c>
      <c r="F43" s="26">
        <f t="shared" si="1"/>
        <v>5.8074277854195326</v>
      </c>
      <c r="G43" s="9">
        <f t="shared" si="2"/>
        <v>1713.191196698762</v>
      </c>
      <c r="H43" s="12">
        <f t="shared" si="3"/>
        <v>0.19078947368421054</v>
      </c>
      <c r="I43" s="2">
        <f t="shared" si="4"/>
        <v>56.28289473684211</v>
      </c>
      <c r="J43" s="26">
        <f t="shared" si="5"/>
        <v>26.265350877192986</v>
      </c>
      <c r="K43" s="2">
        <f t="shared" si="6"/>
        <v>15.946820175438598</v>
      </c>
      <c r="M43">
        <f t="shared" si="7"/>
        <v>78</v>
      </c>
      <c r="N43" s="19">
        <f t="shared" si="8"/>
        <v>6.72189349112426</v>
      </c>
      <c r="O43" s="14">
        <f t="shared" si="9"/>
        <v>524.30769230769226</v>
      </c>
    </row>
    <row r="44" spans="3:21" x14ac:dyDescent="0.25">
      <c r="C44" t="s">
        <v>4</v>
      </c>
      <c r="E44">
        <f t="shared" si="0"/>
        <v>165</v>
      </c>
      <c r="F44" s="26">
        <f t="shared" si="1"/>
        <v>6.0859030837004404</v>
      </c>
      <c r="G44" s="9">
        <f t="shared" si="2"/>
        <v>1004.1740088105727</v>
      </c>
      <c r="H44" s="12">
        <f t="shared" si="3"/>
        <v>0.28865979381443296</v>
      </c>
      <c r="I44" s="2">
        <f t="shared" si="4"/>
        <v>47.628865979381438</v>
      </c>
      <c r="J44" s="26">
        <f t="shared" si="5"/>
        <v>26.277995023107</v>
      </c>
      <c r="K44" s="2">
        <f t="shared" si="6"/>
        <v>20.529683611802344</v>
      </c>
      <c r="M44">
        <f t="shared" si="7"/>
        <v>103</v>
      </c>
      <c r="N44" s="19">
        <f t="shared" si="8"/>
        <v>6.8253275109170302</v>
      </c>
      <c r="O44" s="14">
        <f t="shared" si="9"/>
        <v>703.00873362445407</v>
      </c>
    </row>
    <row r="45" spans="3:21" x14ac:dyDescent="0.25">
      <c r="C45" t="s">
        <v>5</v>
      </c>
      <c r="E45">
        <f t="shared" si="0"/>
        <v>137</v>
      </c>
      <c r="F45" s="26">
        <f t="shared" si="1"/>
        <v>5.8005319148936172</v>
      </c>
      <c r="G45" s="9">
        <f t="shared" si="2"/>
        <v>794.67287234042556</v>
      </c>
      <c r="H45" s="12">
        <f t="shared" si="3"/>
        <v>0.304029304029304</v>
      </c>
      <c r="I45" s="2">
        <f t="shared" si="4"/>
        <v>41.65201465201465</v>
      </c>
      <c r="J45" s="26">
        <f t="shared" si="5"/>
        <v>23.602808302808302</v>
      </c>
      <c r="K45" s="2">
        <f t="shared" si="6"/>
        <v>19.900407000407</v>
      </c>
      <c r="M45">
        <f t="shared" si="7"/>
        <v>152</v>
      </c>
      <c r="N45" s="19">
        <f t="shared" si="8"/>
        <v>6.0630372492836679</v>
      </c>
      <c r="O45" s="14">
        <f t="shared" si="9"/>
        <v>921.58166189111751</v>
      </c>
    </row>
    <row r="46" spans="3:21" x14ac:dyDescent="0.25">
      <c r="C46" t="s">
        <v>6</v>
      </c>
      <c r="E46">
        <f t="shared" si="0"/>
        <v>98</v>
      </c>
      <c r="F46" s="26">
        <f t="shared" si="1"/>
        <v>5.8346153846153843</v>
      </c>
      <c r="G46" s="9">
        <f t="shared" si="2"/>
        <v>571.79230769230765</v>
      </c>
      <c r="H46" s="12">
        <f t="shared" si="3"/>
        <v>0.37130801687763715</v>
      </c>
      <c r="I46" s="2">
        <f t="shared" si="4"/>
        <v>36.388185654008439</v>
      </c>
      <c r="J46" s="26">
        <f t="shared" si="5"/>
        <v>17.354365465757873</v>
      </c>
      <c r="K46" s="2">
        <f t="shared" si="6"/>
        <v>12.87581953911068</v>
      </c>
      <c r="M46">
        <f t="shared" si="7"/>
        <v>152</v>
      </c>
      <c r="N46" s="19">
        <f t="shared" si="8"/>
        <v>7.3770053475935828</v>
      </c>
      <c r="O46" s="14">
        <f t="shared" si="9"/>
        <v>1121.3048128342245</v>
      </c>
    </row>
    <row r="47" spans="3:21" x14ac:dyDescent="0.25">
      <c r="C47" t="s">
        <v>7</v>
      </c>
      <c r="E47">
        <f t="shared" si="0"/>
        <v>53</v>
      </c>
      <c r="F47" s="26">
        <f t="shared" si="1"/>
        <v>5.8260869565217392</v>
      </c>
      <c r="G47" s="9">
        <f t="shared" si="2"/>
        <v>308.78260869565219</v>
      </c>
      <c r="H47" s="12">
        <f t="shared" si="3"/>
        <v>0.35428571428571426</v>
      </c>
      <c r="I47" s="2">
        <f t="shared" si="4"/>
        <v>18.777142857142856</v>
      </c>
      <c r="J47" s="26">
        <f t="shared" si="5"/>
        <v>10.170952380952379</v>
      </c>
      <c r="K47" s="2">
        <f t="shared" si="6"/>
        <v>8.6061904761904753</v>
      </c>
      <c r="M47">
        <f t="shared" si="7"/>
        <v>212</v>
      </c>
      <c r="N47" s="19">
        <f t="shared" si="8"/>
        <v>7.5046296296296298</v>
      </c>
      <c r="O47" s="14">
        <f t="shared" si="9"/>
        <v>1590.9814814814815</v>
      </c>
    </row>
    <row r="48" spans="3:21" x14ac:dyDescent="0.25">
      <c r="C48" t="s">
        <v>8</v>
      </c>
      <c r="E48">
        <f t="shared" si="0"/>
        <v>33</v>
      </c>
      <c r="F48" s="26">
        <f t="shared" si="1"/>
        <v>6.1923076923076925</v>
      </c>
      <c r="G48" s="9">
        <f t="shared" si="2"/>
        <v>204.34615384615384</v>
      </c>
      <c r="H48" s="12">
        <f t="shared" si="3"/>
        <v>0.38783269961977185</v>
      </c>
      <c r="I48" s="2">
        <f t="shared" si="4"/>
        <v>12.798479087452471</v>
      </c>
      <c r="J48" s="26">
        <f t="shared" si="5"/>
        <v>9.2788973384030413</v>
      </c>
      <c r="K48" s="2">
        <f t="shared" si="6"/>
        <v>8.3190114068441066</v>
      </c>
      <c r="M48">
        <f t="shared" si="7"/>
        <v>200</v>
      </c>
      <c r="N48" s="19">
        <f t="shared" si="8"/>
        <v>7.1490825688073398</v>
      </c>
      <c r="O48" s="14">
        <f t="shared" si="9"/>
        <v>1429.8165137614681</v>
      </c>
    </row>
    <row r="49" spans="3:15" x14ac:dyDescent="0.25">
      <c r="C49" t="s">
        <v>9</v>
      </c>
      <c r="E49">
        <f t="shared" si="0"/>
        <v>24</v>
      </c>
      <c r="F49" s="26">
        <f t="shared" si="1"/>
        <v>5.9636363636363638</v>
      </c>
      <c r="G49" s="9">
        <f t="shared" si="2"/>
        <v>143.12727272727273</v>
      </c>
      <c r="H49" s="12">
        <f t="shared" si="3"/>
        <v>0.51829268292682928</v>
      </c>
      <c r="I49" s="2">
        <f t="shared" si="4"/>
        <v>12.439024390243903</v>
      </c>
      <c r="J49" s="26">
        <f t="shared" si="5"/>
        <v>7.3503325942350335</v>
      </c>
      <c r="K49" s="2">
        <f t="shared" si="6"/>
        <v>6.2195121951219514</v>
      </c>
      <c r="M49">
        <f t="shared" si="7"/>
        <v>183</v>
      </c>
      <c r="N49" s="19">
        <f t="shared" si="8"/>
        <v>7.6836461126005364</v>
      </c>
      <c r="O49" s="14">
        <f t="shared" si="9"/>
        <v>1406.1072386058981</v>
      </c>
    </row>
    <row r="50" spans="3:15" x14ac:dyDescent="0.25">
      <c r="C50" t="s">
        <v>10</v>
      </c>
      <c r="E50">
        <f t="shared" si="0"/>
        <v>9</v>
      </c>
      <c r="F50" s="26">
        <f t="shared" si="1"/>
        <v>5.617647058823529</v>
      </c>
      <c r="G50" s="9">
        <f t="shared" si="2"/>
        <v>50.558823529411761</v>
      </c>
      <c r="H50" s="12">
        <f t="shared" si="3"/>
        <v>0.49763033175355448</v>
      </c>
      <c r="I50" s="2">
        <f t="shared" si="4"/>
        <v>4.4786729857819907</v>
      </c>
      <c r="J50" s="26">
        <f t="shared" si="5"/>
        <v>2.7725118483412325</v>
      </c>
      <c r="K50" s="2">
        <f t="shared" si="6"/>
        <v>2.3459715639810428</v>
      </c>
      <c r="M50">
        <f t="shared" si="7"/>
        <v>157</v>
      </c>
      <c r="N50" s="19">
        <f t="shared" si="8"/>
        <v>7.0973451327433628</v>
      </c>
      <c r="O50" s="14">
        <f t="shared" si="9"/>
        <v>1114.283185840708</v>
      </c>
    </row>
    <row r="51" spans="3:15" x14ac:dyDescent="0.25">
      <c r="C51" t="s">
        <v>11</v>
      </c>
      <c r="E51">
        <f t="shared" si="0"/>
        <v>10</v>
      </c>
      <c r="F51" s="26">
        <f t="shared" si="1"/>
        <v>5.5652173913043477</v>
      </c>
      <c r="G51" s="9">
        <f t="shared" si="2"/>
        <v>55.652173913043477</v>
      </c>
      <c r="H51" s="12">
        <f t="shared" si="3"/>
        <v>0.53472222222222221</v>
      </c>
      <c r="I51" s="2">
        <f t="shared" si="4"/>
        <v>5.3472222222222223</v>
      </c>
      <c r="J51" s="26">
        <f t="shared" si="5"/>
        <v>3.5648148148148149</v>
      </c>
      <c r="K51" s="2">
        <f t="shared" si="6"/>
        <v>2.4953703703703702</v>
      </c>
      <c r="M51">
        <f t="shared" si="7"/>
        <v>125</v>
      </c>
      <c r="N51" s="19">
        <f t="shared" si="8"/>
        <v>7.6218487394957979</v>
      </c>
      <c r="O51" s="14">
        <f t="shared" si="9"/>
        <v>952.73109243697479</v>
      </c>
    </row>
    <row r="52" spans="3:15" x14ac:dyDescent="0.25">
      <c r="C52" t="s">
        <v>12</v>
      </c>
      <c r="E52">
        <f t="shared" si="0"/>
        <v>8</v>
      </c>
      <c r="F52" s="26">
        <f t="shared" si="1"/>
        <v>4.4814814814814818</v>
      </c>
      <c r="G52" s="9">
        <f t="shared" si="2"/>
        <v>35.851851851851855</v>
      </c>
      <c r="H52" s="12">
        <f t="shared" si="3"/>
        <v>0.58278145695364236</v>
      </c>
      <c r="I52" s="2">
        <f t="shared" si="4"/>
        <v>4.6622516556291389</v>
      </c>
      <c r="J52" s="26">
        <f t="shared" si="5"/>
        <v>2.8491537895511407</v>
      </c>
      <c r="K52" s="2">
        <f t="shared" si="6"/>
        <v>2.7196467991169979</v>
      </c>
      <c r="M52">
        <f t="shared" si="7"/>
        <v>209</v>
      </c>
      <c r="N52" s="19">
        <f t="shared" si="8"/>
        <v>7.195402298850575</v>
      </c>
      <c r="O52" s="14">
        <f t="shared" si="9"/>
        <v>1503.8390804597702</v>
      </c>
    </row>
    <row r="53" spans="3:15" x14ac:dyDescent="0.25">
      <c r="E53">
        <f t="shared" si="0"/>
        <v>0</v>
      </c>
      <c r="F53" s="26">
        <f t="shared" si="1"/>
        <v>0</v>
      </c>
      <c r="G53" s="9"/>
      <c r="H53" s="12"/>
      <c r="I53" s="2"/>
      <c r="J53" s="26"/>
      <c r="K53" s="2"/>
      <c r="N53" s="19">
        <f t="shared" si="8"/>
        <v>0</v>
      </c>
      <c r="O53" s="14">
        <f t="shared" si="9"/>
        <v>0</v>
      </c>
    </row>
    <row r="54" spans="3:15" x14ac:dyDescent="0.25">
      <c r="C54" t="s">
        <v>0</v>
      </c>
      <c r="E54">
        <f t="shared" si="0"/>
        <v>36</v>
      </c>
      <c r="F54" s="26">
        <f t="shared" si="1"/>
        <v>5.6710526315789478</v>
      </c>
      <c r="G54" s="9">
        <f t="shared" si="2"/>
        <v>204.15789473684211</v>
      </c>
      <c r="H54" s="12">
        <f t="shared" si="3"/>
        <v>0.15867158671586715</v>
      </c>
      <c r="I54" s="2">
        <f t="shared" si="4"/>
        <v>5.7121771217712176</v>
      </c>
      <c r="J54" s="26">
        <f t="shared" si="5"/>
        <v>1.9040590405904059</v>
      </c>
      <c r="K54" s="2">
        <f t="shared" si="6"/>
        <v>0.95202952029520294</v>
      </c>
      <c r="M54">
        <f t="shared" si="7"/>
        <v>1</v>
      </c>
      <c r="N54" s="19">
        <f t="shared" si="8"/>
        <v>3</v>
      </c>
      <c r="O54" s="14">
        <f t="shared" si="9"/>
        <v>3</v>
      </c>
    </row>
    <row r="55" spans="3:15" x14ac:dyDescent="0.25">
      <c r="C55" t="s">
        <v>1</v>
      </c>
      <c r="E55">
        <f t="shared" si="0"/>
        <v>37</v>
      </c>
      <c r="F55" s="26">
        <f t="shared" si="1"/>
        <v>4.782258064516129</v>
      </c>
      <c r="G55" s="9">
        <f t="shared" si="2"/>
        <v>176.94354838709677</v>
      </c>
      <c r="H55" s="12">
        <f t="shared" si="3"/>
        <v>0.20618556701030927</v>
      </c>
      <c r="I55" s="2">
        <f t="shared" si="4"/>
        <v>7.6288659793814428</v>
      </c>
      <c r="J55" s="26">
        <f t="shared" si="5"/>
        <v>1.1736716891356067</v>
      </c>
      <c r="K55" s="2">
        <f t="shared" si="6"/>
        <v>1.1736716891356067</v>
      </c>
      <c r="M55">
        <f t="shared" si="7"/>
        <v>8</v>
      </c>
      <c r="N55" s="19">
        <f t="shared" si="8"/>
        <v>6.5882352941176467</v>
      </c>
      <c r="O55" s="14">
        <f t="shared" si="9"/>
        <v>52.705882352941174</v>
      </c>
    </row>
    <row r="56" spans="3:15" x14ac:dyDescent="0.25">
      <c r="C56" t="s">
        <v>2</v>
      </c>
      <c r="E56">
        <f t="shared" si="0"/>
        <v>66</v>
      </c>
      <c r="F56" s="26">
        <f t="shared" si="1"/>
        <v>5.1764705882352944</v>
      </c>
      <c r="G56" s="9">
        <f t="shared" si="2"/>
        <v>341.64705882352945</v>
      </c>
      <c r="H56" s="12">
        <f t="shared" si="3"/>
        <v>0.32489451476793246</v>
      </c>
      <c r="I56" s="2">
        <f t="shared" si="4"/>
        <v>21.443037974683541</v>
      </c>
      <c r="J56" s="26">
        <f t="shared" si="5"/>
        <v>3.5738396624472566</v>
      </c>
      <c r="K56" s="2">
        <f t="shared" si="6"/>
        <v>3.5738396624472566</v>
      </c>
      <c r="M56">
        <f t="shared" si="7"/>
        <v>8</v>
      </c>
      <c r="N56" s="19">
        <f t="shared" si="8"/>
        <v>6.5263157894736841</v>
      </c>
      <c r="O56" s="14">
        <f t="shared" si="9"/>
        <v>52.210526315789473</v>
      </c>
    </row>
    <row r="57" spans="3:15" x14ac:dyDescent="0.25">
      <c r="C57" t="s">
        <v>3</v>
      </c>
      <c r="E57">
        <f t="shared" si="0"/>
        <v>91</v>
      </c>
      <c r="F57" s="26">
        <f t="shared" si="1"/>
        <v>5.1775362318840576</v>
      </c>
      <c r="G57" s="9">
        <f t="shared" si="2"/>
        <v>471.15579710144925</v>
      </c>
      <c r="H57" s="12">
        <f t="shared" si="3"/>
        <v>0.30952380952380953</v>
      </c>
      <c r="I57" s="2">
        <f t="shared" si="4"/>
        <v>28.166666666666668</v>
      </c>
      <c r="J57" s="26">
        <f t="shared" si="5"/>
        <v>9.3888888888888893</v>
      </c>
      <c r="K57" s="2">
        <f t="shared" si="6"/>
        <v>7.5111111111111111</v>
      </c>
      <c r="M57">
        <f t="shared" si="7"/>
        <v>16</v>
      </c>
      <c r="N57" s="19">
        <f t="shared" si="8"/>
        <v>6.75</v>
      </c>
      <c r="O57" s="14">
        <f t="shared" si="9"/>
        <v>108</v>
      </c>
    </row>
    <row r="58" spans="3:15" x14ac:dyDescent="0.25">
      <c r="C58" t="s">
        <v>4</v>
      </c>
      <c r="E58">
        <f t="shared" si="0"/>
        <v>96</v>
      </c>
      <c r="F58" s="26">
        <f t="shared" si="1"/>
        <v>5.5433962264150942</v>
      </c>
      <c r="G58" s="9">
        <f t="shared" si="2"/>
        <v>532.16603773584905</v>
      </c>
      <c r="H58" s="12">
        <f t="shared" si="3"/>
        <v>0.33050847457627119</v>
      </c>
      <c r="I58" s="2">
        <f t="shared" si="4"/>
        <v>31.728813559322035</v>
      </c>
      <c r="J58" s="26">
        <f t="shared" si="5"/>
        <v>12.979969183359016</v>
      </c>
      <c r="K58" s="2">
        <f t="shared" si="6"/>
        <v>8.6533127889060086</v>
      </c>
      <c r="M58">
        <f t="shared" si="7"/>
        <v>22</v>
      </c>
      <c r="N58" s="19">
        <f t="shared" si="8"/>
        <v>6.4838709677419351</v>
      </c>
      <c r="O58" s="14">
        <f t="shared" si="9"/>
        <v>142.64516129032256</v>
      </c>
    </row>
    <row r="59" spans="3:15" x14ac:dyDescent="0.25">
      <c r="C59" t="s">
        <v>5</v>
      </c>
      <c r="E59">
        <f t="shared" si="0"/>
        <v>69</v>
      </c>
      <c r="F59" s="26">
        <f t="shared" si="1"/>
        <v>5.5637254901960782</v>
      </c>
      <c r="G59" s="9">
        <f t="shared" si="2"/>
        <v>383.89705882352939</v>
      </c>
      <c r="H59" s="12">
        <f t="shared" si="3"/>
        <v>0.28358208955223879</v>
      </c>
      <c r="I59" s="2">
        <f t="shared" si="4"/>
        <v>19.567164179104477</v>
      </c>
      <c r="J59" s="26">
        <f t="shared" si="5"/>
        <v>10.598880597014924</v>
      </c>
      <c r="K59" s="2">
        <f t="shared" si="6"/>
        <v>7.3376865671641784</v>
      </c>
      <c r="M59">
        <f t="shared" si="7"/>
        <v>28</v>
      </c>
      <c r="N59" s="19">
        <f t="shared" si="8"/>
        <v>7.0684931506849313</v>
      </c>
      <c r="O59" s="14">
        <f t="shared" si="9"/>
        <v>197.91780821917808</v>
      </c>
    </row>
    <row r="60" spans="3:15" x14ac:dyDescent="0.25">
      <c r="C60" t="s">
        <v>6</v>
      </c>
      <c r="E60">
        <f t="shared" si="0"/>
        <v>66</v>
      </c>
      <c r="F60" s="26">
        <f t="shared" si="1"/>
        <v>5.4848484848484844</v>
      </c>
      <c r="G60" s="9">
        <f t="shared" si="2"/>
        <v>362</v>
      </c>
      <c r="H60" s="12">
        <f t="shared" si="3"/>
        <v>0.37089201877934275</v>
      </c>
      <c r="I60" s="2">
        <f t="shared" si="4"/>
        <v>24.47887323943662</v>
      </c>
      <c r="J60" s="26">
        <f t="shared" si="5"/>
        <v>12.23943661971831</v>
      </c>
      <c r="K60" s="2">
        <f t="shared" si="6"/>
        <v>10.879499217527385</v>
      </c>
      <c r="M60">
        <f t="shared" si="7"/>
        <v>35</v>
      </c>
      <c r="N60" s="19">
        <f t="shared" si="8"/>
        <v>6.2560975609756095</v>
      </c>
      <c r="O60" s="14">
        <f t="shared" si="9"/>
        <v>218.96341463414635</v>
      </c>
    </row>
    <row r="61" spans="3:15" x14ac:dyDescent="0.25">
      <c r="C61" t="s">
        <v>7</v>
      </c>
      <c r="E61">
        <f t="shared" si="0"/>
        <v>33</v>
      </c>
      <c r="F61" s="26">
        <f t="shared" si="1"/>
        <v>6.427083333333333</v>
      </c>
      <c r="G61" s="9">
        <f t="shared" si="2"/>
        <v>212.09375</v>
      </c>
      <c r="H61" s="12">
        <f t="shared" si="3"/>
        <v>0.453416149068323</v>
      </c>
      <c r="I61" s="2">
        <f t="shared" si="4"/>
        <v>14.962732919254659</v>
      </c>
      <c r="J61" s="26">
        <f t="shared" si="5"/>
        <v>7.9214468396054079</v>
      </c>
      <c r="K61" s="2">
        <f t="shared" si="6"/>
        <v>5.2809645597369386</v>
      </c>
      <c r="M61">
        <f t="shared" si="7"/>
        <v>36</v>
      </c>
      <c r="N61" s="19">
        <f t="shared" si="8"/>
        <v>6.8444444444444441</v>
      </c>
      <c r="O61" s="14">
        <f t="shared" si="9"/>
        <v>246.39999999999998</v>
      </c>
    </row>
    <row r="62" spans="3:15" x14ac:dyDescent="0.25">
      <c r="C62" t="s">
        <v>8</v>
      </c>
      <c r="E62">
        <f t="shared" si="0"/>
        <v>26</v>
      </c>
      <c r="F62" s="26">
        <f t="shared" si="1"/>
        <v>5.5111111111111111</v>
      </c>
      <c r="G62" s="9">
        <f t="shared" si="2"/>
        <v>143.28888888888889</v>
      </c>
      <c r="H62" s="12">
        <f t="shared" si="3"/>
        <v>0.42926829268292682</v>
      </c>
      <c r="I62" s="2">
        <f t="shared" si="4"/>
        <v>11.160975609756097</v>
      </c>
      <c r="J62" s="26">
        <f t="shared" si="5"/>
        <v>5.8231177094379634</v>
      </c>
      <c r="K62" s="2">
        <f t="shared" si="6"/>
        <v>4.8525980911983027</v>
      </c>
      <c r="M62">
        <f t="shared" si="7"/>
        <v>48</v>
      </c>
      <c r="N62" s="19">
        <f t="shared" si="8"/>
        <v>6.6712328767123283</v>
      </c>
      <c r="O62" s="14">
        <f t="shared" si="9"/>
        <v>320.21917808219177</v>
      </c>
    </row>
    <row r="63" spans="3:15" x14ac:dyDescent="0.25">
      <c r="C63" t="s">
        <v>9</v>
      </c>
      <c r="E63">
        <f t="shared" si="0"/>
        <v>13</v>
      </c>
      <c r="F63" s="26">
        <f t="shared" si="1"/>
        <v>4.96875</v>
      </c>
      <c r="G63" s="9">
        <f t="shared" si="2"/>
        <v>64.59375</v>
      </c>
      <c r="H63" s="12">
        <f t="shared" si="3"/>
        <v>0.38317757009345793</v>
      </c>
      <c r="I63" s="2">
        <f t="shared" si="4"/>
        <v>4.981308411214953</v>
      </c>
      <c r="J63" s="26">
        <f t="shared" si="5"/>
        <v>3.4485981308411211</v>
      </c>
      <c r="K63" s="2">
        <f t="shared" si="6"/>
        <v>2.6822429906542054</v>
      </c>
      <c r="M63">
        <f t="shared" si="7"/>
        <v>62</v>
      </c>
      <c r="N63" s="19">
        <f t="shared" si="8"/>
        <v>6.984251968503937</v>
      </c>
      <c r="O63" s="14">
        <f t="shared" si="9"/>
        <v>433.02362204724409</v>
      </c>
    </row>
    <row r="64" spans="3:15" x14ac:dyDescent="0.25">
      <c r="C64" t="s">
        <v>10</v>
      </c>
      <c r="E64">
        <f t="shared" si="0"/>
        <v>9</v>
      </c>
      <c r="F64" s="26">
        <f t="shared" si="1"/>
        <v>4.8717948717948714</v>
      </c>
      <c r="G64" s="9">
        <f t="shared" si="2"/>
        <v>43.84615384615384</v>
      </c>
      <c r="H64" s="12">
        <f t="shared" si="3"/>
        <v>0.47972972972972971</v>
      </c>
      <c r="I64" s="2">
        <f t="shared" si="4"/>
        <v>4.3175675675675675</v>
      </c>
      <c r="J64" s="26">
        <f t="shared" si="5"/>
        <v>2.4671814671814669</v>
      </c>
      <c r="K64" s="2">
        <f t="shared" si="6"/>
        <v>1.6447876447876446</v>
      </c>
      <c r="M64">
        <f t="shared" si="7"/>
        <v>48</v>
      </c>
      <c r="N64" s="19">
        <f t="shared" si="8"/>
        <v>6.9743589743589745</v>
      </c>
      <c r="O64" s="14">
        <f t="shared" si="9"/>
        <v>334.76923076923077</v>
      </c>
    </row>
    <row r="65" spans="3:15" x14ac:dyDescent="0.25">
      <c r="C65" t="s">
        <v>11</v>
      </c>
      <c r="E65">
        <f t="shared" si="0"/>
        <v>9</v>
      </c>
      <c r="F65" s="26">
        <f t="shared" si="1"/>
        <v>3.8333333333333335</v>
      </c>
      <c r="G65" s="9">
        <f t="shared" si="2"/>
        <v>34.5</v>
      </c>
      <c r="H65" s="12">
        <f t="shared" si="3"/>
        <v>0.42056074766355139</v>
      </c>
      <c r="I65" s="2">
        <f t="shared" si="4"/>
        <v>3.7850467289719627</v>
      </c>
      <c r="J65" s="26">
        <f t="shared" si="5"/>
        <v>2.207943925233645</v>
      </c>
      <c r="K65" s="2">
        <f t="shared" si="6"/>
        <v>1.8925233644859814</v>
      </c>
      <c r="M65">
        <f t="shared" si="7"/>
        <v>58</v>
      </c>
      <c r="N65" s="19">
        <f t="shared" si="8"/>
        <v>8.0449438202247183</v>
      </c>
      <c r="O65" s="14">
        <f t="shared" si="9"/>
        <v>466.60674157303367</v>
      </c>
    </row>
    <row r="66" spans="3:15" x14ac:dyDescent="0.25">
      <c r="C66" t="s">
        <v>12</v>
      </c>
      <c r="E66">
        <f t="shared" si="0"/>
        <v>3</v>
      </c>
      <c r="F66" s="26">
        <f t="shared" si="1"/>
        <v>4.4000000000000004</v>
      </c>
      <c r="G66" s="9">
        <f t="shared" si="2"/>
        <v>13.200000000000001</v>
      </c>
      <c r="H66" s="12">
        <f t="shared" si="3"/>
        <v>0.46500000000000002</v>
      </c>
      <c r="I66" s="2">
        <f t="shared" si="4"/>
        <v>1.395</v>
      </c>
      <c r="J66" s="26">
        <f t="shared" si="5"/>
        <v>0.83699999999999997</v>
      </c>
      <c r="K66" s="2">
        <f t="shared" si="6"/>
        <v>0.69750000000000001</v>
      </c>
      <c r="M66">
        <f t="shared" si="7"/>
        <v>48</v>
      </c>
      <c r="N66" s="19">
        <f t="shared" si="8"/>
        <v>7.1111111111111107</v>
      </c>
      <c r="O66" s="14">
        <f t="shared" si="9"/>
        <v>341.33333333333331</v>
      </c>
    </row>
    <row r="67" spans="3:15" x14ac:dyDescent="0.25">
      <c r="G67" s="9">
        <f>SUM(G40:G66)</f>
        <v>11421.808390987488</v>
      </c>
      <c r="J67" s="26">
        <f>SUM(J40:J66)</f>
        <v>232.54846552985018</v>
      </c>
      <c r="K67" s="2">
        <f>SUM(K40:K66)</f>
        <v>171.79560931585718</v>
      </c>
      <c r="O67" s="14">
        <f>SUM(O40:O66)</f>
        <v>14518.0280222688</v>
      </c>
    </row>
    <row r="69" spans="3:15" x14ac:dyDescent="0.25">
      <c r="E69" t="s">
        <v>68</v>
      </c>
      <c r="G69" s="9">
        <f>G67+J67</f>
        <v>11654.356856517337</v>
      </c>
      <c r="H69" s="9"/>
      <c r="I69" t="s">
        <v>70</v>
      </c>
      <c r="K69" s="9">
        <f>K67</f>
        <v>171.79560931585718</v>
      </c>
      <c r="L69" s="9">
        <f>L67</f>
        <v>0</v>
      </c>
    </row>
    <row r="70" spans="3:15" x14ac:dyDescent="0.25">
      <c r="E70" t="s">
        <v>69</v>
      </c>
      <c r="G70" s="9">
        <f>O67</f>
        <v>14518.0280222688</v>
      </c>
      <c r="H70" s="9"/>
    </row>
    <row r="73" spans="3:15" x14ac:dyDescent="0.25">
      <c r="D73" t="str">
        <f t="shared" ref="D73" si="10">D35</f>
        <v>Model One all screened every visit sensitivity analysis with one year data</v>
      </c>
    </row>
    <row r="74" spans="3:15" x14ac:dyDescent="0.25">
      <c r="D74" t="str">
        <f t="shared" ref="D74:L74" si="11">D36</f>
        <v>screening</v>
      </c>
      <c r="L74" t="str">
        <f t="shared" si="11"/>
        <v>monitoring those diagnosed</v>
      </c>
    </row>
    <row r="75" spans="3:15" x14ac:dyDescent="0.25">
      <c r="E75" t="str">
        <f t="shared" ref="E75:O75" si="12">E37</f>
        <v>users without HT</v>
      </c>
      <c r="F75" t="str">
        <f t="shared" si="12"/>
        <v>visits per year</v>
      </c>
      <c r="G75" t="str">
        <f t="shared" si="12"/>
        <v>total visits</v>
      </c>
      <c r="H75" t="str">
        <f t="shared" si="12"/>
        <v>prop bp&gt;140/90 from cross-sect</v>
      </c>
      <c r="I75" t="str">
        <f t="shared" si="12"/>
        <v>New BP detected</v>
      </c>
      <c r="J75" t="str">
        <f t="shared" si="12"/>
        <v>return for FU</v>
      </c>
      <c r="K75" t="str">
        <f t="shared" si="12"/>
        <v>new diagnosis</v>
      </c>
      <c r="M75" t="str">
        <f t="shared" si="12"/>
        <v>users with HT</v>
      </c>
      <c r="N75" t="str">
        <f t="shared" si="12"/>
        <v>visits in 1 yr</v>
      </c>
      <c r="O75" t="str">
        <f t="shared" si="12"/>
        <v>total visits in yr assume bp test each time</v>
      </c>
    </row>
    <row r="77" spans="3:15" x14ac:dyDescent="0.25">
      <c r="C77" t="str">
        <f t="shared" ref="C77" si="13">C39</f>
        <v>female</v>
      </c>
    </row>
    <row r="78" spans="3:15" x14ac:dyDescent="0.25">
      <c r="C78" t="str">
        <f t="shared" ref="C78:M78" si="14">C40</f>
        <v>18-24</v>
      </c>
      <c r="E78">
        <f t="shared" si="14"/>
        <v>129</v>
      </c>
      <c r="F78">
        <v>1</v>
      </c>
      <c r="G78" s="2">
        <f>E78*F78</f>
        <v>129</v>
      </c>
      <c r="H78" s="2">
        <f t="shared" si="14"/>
        <v>6.7796610169491525E-2</v>
      </c>
      <c r="I78" s="2">
        <f t="shared" si="14"/>
        <v>8.7457627118644066</v>
      </c>
      <c r="J78" s="2">
        <f t="shared" si="14"/>
        <v>4.1827560795873246</v>
      </c>
      <c r="K78" s="2">
        <f t="shared" si="14"/>
        <v>1.9012527634487839</v>
      </c>
      <c r="M78">
        <f t="shared" si="14"/>
        <v>5</v>
      </c>
      <c r="N78">
        <v>4</v>
      </c>
      <c r="O78">
        <f>M78*N78</f>
        <v>20</v>
      </c>
    </row>
    <row r="79" spans="3:15" x14ac:dyDescent="0.25">
      <c r="C79" t="str">
        <f t="shared" ref="C79:M79" si="15">C41</f>
        <v>25-29</v>
      </c>
      <c r="E79">
        <f t="shared" si="15"/>
        <v>262</v>
      </c>
      <c r="F79">
        <v>1</v>
      </c>
      <c r="G79" s="2">
        <f t="shared" ref="G79:G104" si="16">E79*F79</f>
        <v>262</v>
      </c>
      <c r="H79" s="2">
        <f t="shared" si="15"/>
        <v>7.2538860103626937E-2</v>
      </c>
      <c r="I79" s="2">
        <f t="shared" si="15"/>
        <v>19.005181347150259</v>
      </c>
      <c r="J79" s="2">
        <f t="shared" si="15"/>
        <v>7.4868896216046474</v>
      </c>
      <c r="K79" s="2">
        <f t="shared" si="15"/>
        <v>3.4554875176636837</v>
      </c>
      <c r="M79">
        <f t="shared" si="15"/>
        <v>15</v>
      </c>
      <c r="N79">
        <v>4</v>
      </c>
      <c r="O79">
        <f t="shared" ref="O79:O104" si="17">M79*N79</f>
        <v>60</v>
      </c>
    </row>
    <row r="80" spans="3:15" x14ac:dyDescent="0.25">
      <c r="C80" t="str">
        <f t="shared" ref="C80:M80" si="18">C42</f>
        <v>30-34</v>
      </c>
      <c r="E80">
        <f t="shared" si="18"/>
        <v>317</v>
      </c>
      <c r="F80">
        <v>1</v>
      </c>
      <c r="G80" s="2">
        <f t="shared" si="16"/>
        <v>317</v>
      </c>
      <c r="H80" s="2">
        <f t="shared" si="18"/>
        <v>0.12681159420289856</v>
      </c>
      <c r="I80" s="2">
        <f t="shared" si="18"/>
        <v>40.199275362318843</v>
      </c>
      <c r="J80" s="2">
        <f t="shared" si="18"/>
        <v>16.827603640040447</v>
      </c>
      <c r="K80" s="2">
        <f t="shared" si="18"/>
        <v>9.3486686889113582</v>
      </c>
      <c r="M80">
        <f t="shared" si="18"/>
        <v>38</v>
      </c>
      <c r="N80">
        <v>4</v>
      </c>
      <c r="O80">
        <f t="shared" si="17"/>
        <v>152</v>
      </c>
    </row>
    <row r="81" spans="3:15" x14ac:dyDescent="0.25">
      <c r="C81" t="str">
        <f t="shared" ref="C81:M81" si="19">C43</f>
        <v>35-39</v>
      </c>
      <c r="E81">
        <f t="shared" si="19"/>
        <v>295</v>
      </c>
      <c r="F81">
        <v>1</v>
      </c>
      <c r="G81" s="2">
        <f t="shared" si="16"/>
        <v>295</v>
      </c>
      <c r="H81" s="2">
        <f t="shared" si="19"/>
        <v>0.19078947368421054</v>
      </c>
      <c r="I81" s="2">
        <f t="shared" si="19"/>
        <v>56.28289473684211</v>
      </c>
      <c r="J81" s="2">
        <f t="shared" si="19"/>
        <v>26.265350877192986</v>
      </c>
      <c r="K81" s="2">
        <f t="shared" si="19"/>
        <v>15.946820175438598</v>
      </c>
      <c r="M81">
        <f t="shared" si="19"/>
        <v>78</v>
      </c>
      <c r="N81">
        <v>4</v>
      </c>
      <c r="O81">
        <f t="shared" si="17"/>
        <v>312</v>
      </c>
    </row>
    <row r="82" spans="3:15" x14ac:dyDescent="0.25">
      <c r="C82" t="str">
        <f t="shared" ref="C82:M82" si="20">C44</f>
        <v>40-44</v>
      </c>
      <c r="E82">
        <f t="shared" si="20"/>
        <v>165</v>
      </c>
      <c r="F82">
        <v>1</v>
      </c>
      <c r="G82" s="2">
        <f t="shared" si="16"/>
        <v>165</v>
      </c>
      <c r="H82" s="2">
        <f t="shared" si="20"/>
        <v>0.28865979381443296</v>
      </c>
      <c r="I82" s="2">
        <f t="shared" si="20"/>
        <v>47.628865979381438</v>
      </c>
      <c r="J82" s="2">
        <f t="shared" si="20"/>
        <v>26.277995023107</v>
      </c>
      <c r="K82" s="2">
        <f t="shared" si="20"/>
        <v>20.529683611802344</v>
      </c>
      <c r="M82">
        <f t="shared" si="20"/>
        <v>103</v>
      </c>
      <c r="N82">
        <v>4</v>
      </c>
      <c r="O82">
        <f t="shared" si="17"/>
        <v>412</v>
      </c>
    </row>
    <row r="83" spans="3:15" x14ac:dyDescent="0.25">
      <c r="C83" t="str">
        <f t="shared" ref="C83:M83" si="21">C45</f>
        <v>45-49</v>
      </c>
      <c r="E83">
        <f t="shared" si="21"/>
        <v>137</v>
      </c>
      <c r="F83">
        <v>1</v>
      </c>
      <c r="G83" s="2">
        <f t="shared" si="16"/>
        <v>137</v>
      </c>
      <c r="H83" s="2">
        <f t="shared" si="21"/>
        <v>0.304029304029304</v>
      </c>
      <c r="I83" s="2">
        <f t="shared" si="21"/>
        <v>41.65201465201465</v>
      </c>
      <c r="J83" s="2">
        <f t="shared" si="21"/>
        <v>23.602808302808302</v>
      </c>
      <c r="K83" s="2">
        <f t="shared" si="21"/>
        <v>19.900407000407</v>
      </c>
      <c r="M83">
        <f t="shared" si="21"/>
        <v>152</v>
      </c>
      <c r="N83">
        <v>4</v>
      </c>
      <c r="O83">
        <f t="shared" si="17"/>
        <v>608</v>
      </c>
    </row>
    <row r="84" spans="3:15" x14ac:dyDescent="0.25">
      <c r="C84" t="str">
        <f t="shared" ref="C84:M84" si="22">C46</f>
        <v>50-54</v>
      </c>
      <c r="E84">
        <f t="shared" si="22"/>
        <v>98</v>
      </c>
      <c r="F84">
        <v>1</v>
      </c>
      <c r="G84" s="2">
        <f t="shared" si="16"/>
        <v>98</v>
      </c>
      <c r="H84" s="2">
        <f t="shared" si="22"/>
        <v>0.37130801687763715</v>
      </c>
      <c r="I84" s="2">
        <f t="shared" si="22"/>
        <v>36.388185654008439</v>
      </c>
      <c r="J84" s="2">
        <f t="shared" si="22"/>
        <v>17.354365465757873</v>
      </c>
      <c r="K84" s="2">
        <f t="shared" si="22"/>
        <v>12.87581953911068</v>
      </c>
      <c r="M84">
        <f t="shared" si="22"/>
        <v>152</v>
      </c>
      <c r="N84">
        <v>4</v>
      </c>
      <c r="O84">
        <f t="shared" si="17"/>
        <v>608</v>
      </c>
    </row>
    <row r="85" spans="3:15" x14ac:dyDescent="0.25">
      <c r="C85" t="str">
        <f t="shared" ref="C85:M85" si="23">C47</f>
        <v>55-59</v>
      </c>
      <c r="E85">
        <f t="shared" si="23"/>
        <v>53</v>
      </c>
      <c r="F85">
        <v>1</v>
      </c>
      <c r="G85" s="2">
        <f t="shared" si="16"/>
        <v>53</v>
      </c>
      <c r="H85" s="2">
        <f t="shared" si="23"/>
        <v>0.35428571428571426</v>
      </c>
      <c r="I85" s="2">
        <f t="shared" si="23"/>
        <v>18.777142857142856</v>
      </c>
      <c r="J85" s="2">
        <f t="shared" si="23"/>
        <v>10.170952380952379</v>
      </c>
      <c r="K85" s="2">
        <f t="shared" si="23"/>
        <v>8.6061904761904753</v>
      </c>
      <c r="M85">
        <f t="shared" si="23"/>
        <v>212</v>
      </c>
      <c r="N85">
        <v>4</v>
      </c>
      <c r="O85">
        <f t="shared" si="17"/>
        <v>848</v>
      </c>
    </row>
    <row r="86" spans="3:15" x14ac:dyDescent="0.25">
      <c r="C86" t="str">
        <f t="shared" ref="C86:M86" si="24">C48</f>
        <v>60-64</v>
      </c>
      <c r="E86">
        <f t="shared" si="24"/>
        <v>33</v>
      </c>
      <c r="F86">
        <v>1</v>
      </c>
      <c r="G86" s="2">
        <f t="shared" si="16"/>
        <v>33</v>
      </c>
      <c r="H86" s="2">
        <f t="shared" si="24"/>
        <v>0.38783269961977185</v>
      </c>
      <c r="I86" s="2">
        <f t="shared" si="24"/>
        <v>12.798479087452471</v>
      </c>
      <c r="J86" s="2">
        <f t="shared" si="24"/>
        <v>9.2788973384030413</v>
      </c>
      <c r="K86" s="2">
        <f t="shared" si="24"/>
        <v>8.3190114068441066</v>
      </c>
      <c r="M86">
        <f t="shared" si="24"/>
        <v>200</v>
      </c>
      <c r="N86">
        <v>4</v>
      </c>
      <c r="O86">
        <f t="shared" si="17"/>
        <v>800</v>
      </c>
    </row>
    <row r="87" spans="3:15" x14ac:dyDescent="0.25">
      <c r="C87" t="str">
        <f t="shared" ref="C87:M87" si="25">C49</f>
        <v>65-69</v>
      </c>
      <c r="E87">
        <f t="shared" si="25"/>
        <v>24</v>
      </c>
      <c r="F87">
        <v>1</v>
      </c>
      <c r="G87" s="2">
        <f t="shared" si="16"/>
        <v>24</v>
      </c>
      <c r="H87" s="2">
        <f t="shared" si="25"/>
        <v>0.51829268292682928</v>
      </c>
      <c r="I87" s="2">
        <f t="shared" si="25"/>
        <v>12.439024390243903</v>
      </c>
      <c r="J87" s="2">
        <f t="shared" si="25"/>
        <v>7.3503325942350335</v>
      </c>
      <c r="K87" s="2">
        <f t="shared" si="25"/>
        <v>6.2195121951219514</v>
      </c>
      <c r="M87">
        <f t="shared" si="25"/>
        <v>183</v>
      </c>
      <c r="N87">
        <v>4</v>
      </c>
      <c r="O87">
        <f t="shared" si="17"/>
        <v>732</v>
      </c>
    </row>
    <row r="88" spans="3:15" x14ac:dyDescent="0.25">
      <c r="C88" t="str">
        <f t="shared" ref="C88:M88" si="26">C50</f>
        <v>70-74</v>
      </c>
      <c r="E88">
        <f t="shared" si="26"/>
        <v>9</v>
      </c>
      <c r="F88">
        <v>1</v>
      </c>
      <c r="G88" s="2">
        <f t="shared" si="16"/>
        <v>9</v>
      </c>
      <c r="H88" s="2">
        <f t="shared" si="26"/>
        <v>0.49763033175355448</v>
      </c>
      <c r="I88" s="2">
        <f t="shared" si="26"/>
        <v>4.4786729857819907</v>
      </c>
      <c r="J88" s="2">
        <f t="shared" si="26"/>
        <v>2.7725118483412325</v>
      </c>
      <c r="K88" s="2">
        <f t="shared" si="26"/>
        <v>2.3459715639810428</v>
      </c>
      <c r="M88">
        <f t="shared" si="26"/>
        <v>157</v>
      </c>
      <c r="N88">
        <v>4</v>
      </c>
      <c r="O88">
        <f t="shared" si="17"/>
        <v>628</v>
      </c>
    </row>
    <row r="89" spans="3:15" x14ac:dyDescent="0.25">
      <c r="C89" t="str">
        <f t="shared" ref="C89:M89" si="27">C51</f>
        <v>75-79</v>
      </c>
      <c r="E89">
        <f t="shared" si="27"/>
        <v>10</v>
      </c>
      <c r="F89">
        <v>1</v>
      </c>
      <c r="G89" s="2">
        <f t="shared" si="16"/>
        <v>10</v>
      </c>
      <c r="H89" s="2">
        <f t="shared" si="27"/>
        <v>0.53472222222222221</v>
      </c>
      <c r="I89" s="2">
        <f t="shared" si="27"/>
        <v>5.3472222222222223</v>
      </c>
      <c r="J89" s="2">
        <f t="shared" si="27"/>
        <v>3.5648148148148149</v>
      </c>
      <c r="K89" s="2">
        <f t="shared" si="27"/>
        <v>2.4953703703703702</v>
      </c>
      <c r="M89">
        <f t="shared" si="27"/>
        <v>125</v>
      </c>
      <c r="N89">
        <v>4</v>
      </c>
      <c r="O89">
        <f t="shared" si="17"/>
        <v>500</v>
      </c>
    </row>
    <row r="90" spans="3:15" x14ac:dyDescent="0.25">
      <c r="C90" t="str">
        <f t="shared" ref="C90:M90" si="28">C52</f>
        <v>80 plus</v>
      </c>
      <c r="E90">
        <f t="shared" si="28"/>
        <v>8</v>
      </c>
      <c r="F90">
        <v>1</v>
      </c>
      <c r="G90" s="2">
        <f t="shared" si="16"/>
        <v>8</v>
      </c>
      <c r="H90" s="2">
        <f t="shared" si="28"/>
        <v>0.58278145695364236</v>
      </c>
      <c r="I90" s="2">
        <f t="shared" si="28"/>
        <v>4.6622516556291389</v>
      </c>
      <c r="J90" s="2">
        <f t="shared" si="28"/>
        <v>2.8491537895511407</v>
      </c>
      <c r="K90" s="2">
        <f t="shared" si="28"/>
        <v>2.7196467991169979</v>
      </c>
      <c r="M90">
        <f t="shared" si="28"/>
        <v>209</v>
      </c>
      <c r="N90">
        <v>4</v>
      </c>
      <c r="O90">
        <f t="shared" si="17"/>
        <v>836</v>
      </c>
    </row>
    <row r="91" spans="3:15" x14ac:dyDescent="0.25">
      <c r="F91">
        <v>1</v>
      </c>
      <c r="G91" s="2">
        <f t="shared" si="16"/>
        <v>0</v>
      </c>
      <c r="H91" s="2"/>
      <c r="I91" s="2"/>
      <c r="J91" s="2"/>
      <c r="K91" s="2"/>
      <c r="N91">
        <v>4</v>
      </c>
      <c r="O91">
        <f t="shared" si="17"/>
        <v>0</v>
      </c>
    </row>
    <row r="92" spans="3:15" x14ac:dyDescent="0.25">
      <c r="C92" t="str">
        <f t="shared" ref="C92:M92" si="29">C54</f>
        <v>18-24</v>
      </c>
      <c r="E92">
        <f t="shared" si="29"/>
        <v>36</v>
      </c>
      <c r="F92">
        <v>1</v>
      </c>
      <c r="G92" s="2">
        <f t="shared" si="16"/>
        <v>36</v>
      </c>
      <c r="H92" s="2">
        <f t="shared" si="29"/>
        <v>0.15867158671586715</v>
      </c>
      <c r="I92" s="2">
        <f t="shared" si="29"/>
        <v>5.7121771217712176</v>
      </c>
      <c r="J92" s="2">
        <f t="shared" si="29"/>
        <v>1.9040590405904059</v>
      </c>
      <c r="K92" s="2">
        <f t="shared" si="29"/>
        <v>0.95202952029520294</v>
      </c>
      <c r="M92">
        <f t="shared" si="29"/>
        <v>1</v>
      </c>
      <c r="N92">
        <v>4</v>
      </c>
      <c r="O92">
        <f t="shared" si="17"/>
        <v>4</v>
      </c>
    </row>
    <row r="93" spans="3:15" x14ac:dyDescent="0.25">
      <c r="C93" t="str">
        <f t="shared" ref="C93:M93" si="30">C55</f>
        <v>25-29</v>
      </c>
      <c r="E93">
        <f t="shared" si="30"/>
        <v>37</v>
      </c>
      <c r="F93">
        <v>1</v>
      </c>
      <c r="G93" s="2">
        <f t="shared" si="16"/>
        <v>37</v>
      </c>
      <c r="H93" s="2">
        <f t="shared" si="30"/>
        <v>0.20618556701030927</v>
      </c>
      <c r="I93" s="2">
        <f t="shared" si="30"/>
        <v>7.6288659793814428</v>
      </c>
      <c r="J93" s="2">
        <f t="shared" si="30"/>
        <v>1.1736716891356067</v>
      </c>
      <c r="K93" s="2">
        <f t="shared" si="30"/>
        <v>1.1736716891356067</v>
      </c>
      <c r="M93">
        <f t="shared" si="30"/>
        <v>8</v>
      </c>
      <c r="N93">
        <v>4</v>
      </c>
      <c r="O93">
        <f t="shared" si="17"/>
        <v>32</v>
      </c>
    </row>
    <row r="94" spans="3:15" x14ac:dyDescent="0.25">
      <c r="C94" t="str">
        <f t="shared" ref="C94:M94" si="31">C56</f>
        <v>30-34</v>
      </c>
      <c r="E94">
        <f t="shared" si="31"/>
        <v>66</v>
      </c>
      <c r="F94">
        <v>1</v>
      </c>
      <c r="G94" s="2">
        <f t="shared" si="16"/>
        <v>66</v>
      </c>
      <c r="H94" s="2">
        <f t="shared" si="31"/>
        <v>0.32489451476793246</v>
      </c>
      <c r="I94" s="2">
        <f t="shared" si="31"/>
        <v>21.443037974683541</v>
      </c>
      <c r="J94" s="2">
        <f t="shared" si="31"/>
        <v>3.5738396624472566</v>
      </c>
      <c r="K94" s="2">
        <f t="shared" si="31"/>
        <v>3.5738396624472566</v>
      </c>
      <c r="M94">
        <f t="shared" si="31"/>
        <v>8</v>
      </c>
      <c r="N94">
        <v>4</v>
      </c>
      <c r="O94">
        <f t="shared" si="17"/>
        <v>32</v>
      </c>
    </row>
    <row r="95" spans="3:15" x14ac:dyDescent="0.25">
      <c r="C95" t="str">
        <f t="shared" ref="C95:M95" si="32">C57</f>
        <v>35-39</v>
      </c>
      <c r="E95">
        <f t="shared" si="32"/>
        <v>91</v>
      </c>
      <c r="F95">
        <v>1</v>
      </c>
      <c r="G95" s="2">
        <f t="shared" si="16"/>
        <v>91</v>
      </c>
      <c r="H95" s="2">
        <f t="shared" si="32"/>
        <v>0.30952380952380953</v>
      </c>
      <c r="I95" s="2">
        <f t="shared" si="32"/>
        <v>28.166666666666668</v>
      </c>
      <c r="J95" s="2">
        <f t="shared" si="32"/>
        <v>9.3888888888888893</v>
      </c>
      <c r="K95" s="2">
        <f t="shared" si="32"/>
        <v>7.5111111111111111</v>
      </c>
      <c r="M95">
        <f t="shared" si="32"/>
        <v>16</v>
      </c>
      <c r="N95">
        <v>4</v>
      </c>
      <c r="O95">
        <f t="shared" si="17"/>
        <v>64</v>
      </c>
    </row>
    <row r="96" spans="3:15" x14ac:dyDescent="0.25">
      <c r="C96" t="str">
        <f t="shared" ref="C96:M96" si="33">C58</f>
        <v>40-44</v>
      </c>
      <c r="E96">
        <f t="shared" si="33"/>
        <v>96</v>
      </c>
      <c r="F96">
        <v>1</v>
      </c>
      <c r="G96" s="2">
        <f t="shared" si="16"/>
        <v>96</v>
      </c>
      <c r="H96" s="2">
        <f t="shared" si="33"/>
        <v>0.33050847457627119</v>
      </c>
      <c r="I96" s="2">
        <f t="shared" si="33"/>
        <v>31.728813559322035</v>
      </c>
      <c r="J96" s="2">
        <f t="shared" si="33"/>
        <v>12.979969183359016</v>
      </c>
      <c r="K96" s="2">
        <f t="shared" si="33"/>
        <v>8.6533127889060086</v>
      </c>
      <c r="M96">
        <f t="shared" si="33"/>
        <v>22</v>
      </c>
      <c r="N96">
        <v>4</v>
      </c>
      <c r="O96">
        <f t="shared" si="17"/>
        <v>88</v>
      </c>
    </row>
    <row r="97" spans="3:15" x14ac:dyDescent="0.25">
      <c r="C97" t="str">
        <f t="shared" ref="C97:M97" si="34">C59</f>
        <v>45-49</v>
      </c>
      <c r="E97">
        <f t="shared" si="34"/>
        <v>69</v>
      </c>
      <c r="F97">
        <v>1</v>
      </c>
      <c r="G97" s="2">
        <f t="shared" si="16"/>
        <v>69</v>
      </c>
      <c r="H97" s="2">
        <f t="shared" si="34"/>
        <v>0.28358208955223879</v>
      </c>
      <c r="I97" s="2">
        <f t="shared" si="34"/>
        <v>19.567164179104477</v>
      </c>
      <c r="J97" s="2">
        <f t="shared" si="34"/>
        <v>10.598880597014924</v>
      </c>
      <c r="K97" s="2">
        <f t="shared" si="34"/>
        <v>7.3376865671641784</v>
      </c>
      <c r="M97">
        <f t="shared" si="34"/>
        <v>28</v>
      </c>
      <c r="N97">
        <v>4</v>
      </c>
      <c r="O97">
        <f t="shared" si="17"/>
        <v>112</v>
      </c>
    </row>
    <row r="98" spans="3:15" x14ac:dyDescent="0.25">
      <c r="C98" t="str">
        <f t="shared" ref="C98:M98" si="35">C60</f>
        <v>50-54</v>
      </c>
      <c r="E98">
        <f t="shared" si="35"/>
        <v>66</v>
      </c>
      <c r="F98">
        <v>1</v>
      </c>
      <c r="G98" s="2">
        <f t="shared" si="16"/>
        <v>66</v>
      </c>
      <c r="H98" s="2">
        <f t="shared" si="35"/>
        <v>0.37089201877934275</v>
      </c>
      <c r="I98" s="2">
        <f t="shared" si="35"/>
        <v>24.47887323943662</v>
      </c>
      <c r="J98" s="2">
        <f t="shared" si="35"/>
        <v>12.23943661971831</v>
      </c>
      <c r="K98" s="2">
        <f t="shared" si="35"/>
        <v>10.879499217527385</v>
      </c>
      <c r="M98">
        <f t="shared" si="35"/>
        <v>35</v>
      </c>
      <c r="N98">
        <v>4</v>
      </c>
      <c r="O98">
        <f t="shared" si="17"/>
        <v>140</v>
      </c>
    </row>
    <row r="99" spans="3:15" x14ac:dyDescent="0.25">
      <c r="C99" t="str">
        <f t="shared" ref="C99:M99" si="36">C61</f>
        <v>55-59</v>
      </c>
      <c r="E99">
        <f t="shared" si="36"/>
        <v>33</v>
      </c>
      <c r="F99">
        <v>1</v>
      </c>
      <c r="G99" s="2">
        <f t="shared" si="16"/>
        <v>33</v>
      </c>
      <c r="H99" s="2">
        <f t="shared" si="36"/>
        <v>0.453416149068323</v>
      </c>
      <c r="I99" s="2">
        <f t="shared" si="36"/>
        <v>14.962732919254659</v>
      </c>
      <c r="J99" s="2">
        <f t="shared" si="36"/>
        <v>7.9214468396054079</v>
      </c>
      <c r="K99" s="2">
        <f t="shared" si="36"/>
        <v>5.2809645597369386</v>
      </c>
      <c r="M99">
        <f t="shared" si="36"/>
        <v>36</v>
      </c>
      <c r="N99">
        <v>4</v>
      </c>
      <c r="O99">
        <f t="shared" si="17"/>
        <v>144</v>
      </c>
    </row>
    <row r="100" spans="3:15" x14ac:dyDescent="0.25">
      <c r="C100" t="str">
        <f t="shared" ref="C100:M100" si="37">C62</f>
        <v>60-64</v>
      </c>
      <c r="E100">
        <f t="shared" si="37"/>
        <v>26</v>
      </c>
      <c r="F100">
        <v>1</v>
      </c>
      <c r="G100" s="2">
        <f t="shared" si="16"/>
        <v>26</v>
      </c>
      <c r="H100" s="2">
        <f t="shared" si="37"/>
        <v>0.42926829268292682</v>
      </c>
      <c r="I100" s="2">
        <f t="shared" si="37"/>
        <v>11.160975609756097</v>
      </c>
      <c r="J100" s="2">
        <f t="shared" si="37"/>
        <v>5.8231177094379634</v>
      </c>
      <c r="K100" s="2">
        <f t="shared" si="37"/>
        <v>4.8525980911983027</v>
      </c>
      <c r="M100">
        <f t="shared" si="37"/>
        <v>48</v>
      </c>
      <c r="N100">
        <v>4</v>
      </c>
      <c r="O100">
        <f t="shared" si="17"/>
        <v>192</v>
      </c>
    </row>
    <row r="101" spans="3:15" x14ac:dyDescent="0.25">
      <c r="C101" t="str">
        <f t="shared" ref="C101:M101" si="38">C63</f>
        <v>65-69</v>
      </c>
      <c r="E101">
        <f t="shared" si="38"/>
        <v>13</v>
      </c>
      <c r="F101">
        <v>1</v>
      </c>
      <c r="G101" s="2">
        <f t="shared" si="16"/>
        <v>13</v>
      </c>
      <c r="H101" s="2">
        <f t="shared" si="38"/>
        <v>0.38317757009345793</v>
      </c>
      <c r="I101" s="2">
        <f t="shared" si="38"/>
        <v>4.981308411214953</v>
      </c>
      <c r="J101" s="2">
        <f t="shared" si="38"/>
        <v>3.4485981308411211</v>
      </c>
      <c r="K101" s="2">
        <f t="shared" si="38"/>
        <v>2.6822429906542054</v>
      </c>
      <c r="M101">
        <f t="shared" si="38"/>
        <v>62</v>
      </c>
      <c r="N101">
        <v>4</v>
      </c>
      <c r="O101">
        <f t="shared" si="17"/>
        <v>248</v>
      </c>
    </row>
    <row r="102" spans="3:15" x14ac:dyDescent="0.25">
      <c r="C102" t="str">
        <f t="shared" ref="C102:M102" si="39">C64</f>
        <v>70-74</v>
      </c>
      <c r="E102">
        <f t="shared" si="39"/>
        <v>9</v>
      </c>
      <c r="F102">
        <v>1</v>
      </c>
      <c r="G102" s="2">
        <f t="shared" si="16"/>
        <v>9</v>
      </c>
      <c r="H102" s="2">
        <f t="shared" si="39"/>
        <v>0.47972972972972971</v>
      </c>
      <c r="I102" s="2">
        <f t="shared" si="39"/>
        <v>4.3175675675675675</v>
      </c>
      <c r="J102" s="2">
        <f t="shared" si="39"/>
        <v>2.4671814671814669</v>
      </c>
      <c r="K102" s="2">
        <f t="shared" si="39"/>
        <v>1.6447876447876446</v>
      </c>
      <c r="M102">
        <f t="shared" si="39"/>
        <v>48</v>
      </c>
      <c r="N102">
        <v>4</v>
      </c>
      <c r="O102">
        <f t="shared" si="17"/>
        <v>192</v>
      </c>
    </row>
    <row r="103" spans="3:15" x14ac:dyDescent="0.25">
      <c r="C103" t="str">
        <f t="shared" ref="C103:M103" si="40">C65</f>
        <v>75-79</v>
      </c>
      <c r="E103">
        <f t="shared" si="40"/>
        <v>9</v>
      </c>
      <c r="F103">
        <v>1</v>
      </c>
      <c r="G103" s="2">
        <f t="shared" si="16"/>
        <v>9</v>
      </c>
      <c r="H103" s="2">
        <f t="shared" si="40"/>
        <v>0.42056074766355139</v>
      </c>
      <c r="I103" s="2">
        <f t="shared" si="40"/>
        <v>3.7850467289719627</v>
      </c>
      <c r="J103" s="2">
        <f t="shared" si="40"/>
        <v>2.207943925233645</v>
      </c>
      <c r="K103" s="2">
        <f t="shared" si="40"/>
        <v>1.8925233644859814</v>
      </c>
      <c r="M103">
        <f t="shared" si="40"/>
        <v>58</v>
      </c>
      <c r="N103">
        <v>4</v>
      </c>
      <c r="O103">
        <f t="shared" si="17"/>
        <v>232</v>
      </c>
    </row>
    <row r="104" spans="3:15" x14ac:dyDescent="0.25">
      <c r="C104" t="str">
        <f t="shared" ref="C104:M104" si="41">C66</f>
        <v>80 plus</v>
      </c>
      <c r="E104">
        <f t="shared" si="41"/>
        <v>3</v>
      </c>
      <c r="F104">
        <v>1</v>
      </c>
      <c r="G104" s="2">
        <f t="shared" si="16"/>
        <v>3</v>
      </c>
      <c r="H104" s="2">
        <f t="shared" si="41"/>
        <v>0.46500000000000002</v>
      </c>
      <c r="I104" s="2">
        <f t="shared" si="41"/>
        <v>1.395</v>
      </c>
      <c r="J104" s="2">
        <f t="shared" si="41"/>
        <v>0.83699999999999997</v>
      </c>
      <c r="K104" s="2">
        <f t="shared" si="41"/>
        <v>0.69750000000000001</v>
      </c>
      <c r="M104">
        <f t="shared" si="41"/>
        <v>48</v>
      </c>
      <c r="N104">
        <v>4</v>
      </c>
      <c r="O104">
        <f t="shared" si="17"/>
        <v>192</v>
      </c>
    </row>
    <row r="105" spans="3:15" x14ac:dyDescent="0.25">
      <c r="G105" s="2">
        <f>SUM(G78:G104)</f>
        <v>2094</v>
      </c>
      <c r="H105" s="2"/>
      <c r="I105" s="2"/>
      <c r="J105" s="2">
        <f t="shared" ref="J105:K105" si="42">J67</f>
        <v>232.54846552985018</v>
      </c>
      <c r="K105" s="2">
        <f t="shared" si="42"/>
        <v>171.79560931585718</v>
      </c>
      <c r="O105" s="2">
        <f>SUM(O78:O104)</f>
        <v>8188</v>
      </c>
    </row>
    <row r="107" spans="3:15" x14ac:dyDescent="0.25">
      <c r="E107" t="str">
        <f t="shared" ref="E107:K107" si="43">E69</f>
        <v>total screening BPs</v>
      </c>
      <c r="G107" s="9">
        <f>G105+J105</f>
        <v>2326.5484655298501</v>
      </c>
      <c r="H107">
        <f t="shared" si="43"/>
        <v>0</v>
      </c>
      <c r="I107" t="str">
        <f t="shared" si="43"/>
        <v>new hypertensives</v>
      </c>
      <c r="J107">
        <f t="shared" si="43"/>
        <v>0</v>
      </c>
      <c r="K107" s="9">
        <f t="shared" si="43"/>
        <v>171.79560931585718</v>
      </c>
    </row>
    <row r="108" spans="3:15" x14ac:dyDescent="0.25">
      <c r="E108" t="str">
        <f t="shared" ref="E108" si="44">E70</f>
        <v>total management BPs=</v>
      </c>
      <c r="G108" s="9">
        <f>O105</f>
        <v>8188</v>
      </c>
    </row>
  </sheetData>
  <mergeCells count="1">
    <mergeCell ref="D36:K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K2" sqref="K2:L2"/>
    </sheetView>
  </sheetViews>
  <sheetFormatPr defaultRowHeight="15" x14ac:dyDescent="0.25"/>
  <sheetData>
    <row r="1" spans="1:13" x14ac:dyDescent="0.25">
      <c r="B1" s="28" t="s">
        <v>115</v>
      </c>
      <c r="C1" s="28"/>
      <c r="D1" s="28"/>
      <c r="E1" s="28"/>
      <c r="F1" s="28"/>
      <c r="G1" s="28"/>
      <c r="H1" s="28"/>
      <c r="I1" s="28"/>
    </row>
    <row r="2" spans="1:13" ht="285" x14ac:dyDescent="0.25">
      <c r="A2" s="13"/>
      <c r="B2" s="13" t="s">
        <v>113</v>
      </c>
      <c r="C2" s="13" t="s">
        <v>117</v>
      </c>
      <c r="D2" s="13"/>
      <c r="E2" s="13" t="s">
        <v>114</v>
      </c>
      <c r="F2" s="13" t="s">
        <v>118</v>
      </c>
      <c r="G2" s="6" t="s">
        <v>119</v>
      </c>
      <c r="H2" s="6" t="s">
        <v>61</v>
      </c>
      <c r="I2" s="6" t="s">
        <v>62</v>
      </c>
      <c r="J2" s="6" t="s">
        <v>63</v>
      </c>
      <c r="M2" s="6"/>
    </row>
    <row r="4" spans="1:13" x14ac:dyDescent="0.25">
      <c r="A4" t="s">
        <v>116</v>
      </c>
    </row>
    <row r="5" spans="1:13" x14ac:dyDescent="0.25">
      <c r="A5" t="s">
        <v>0</v>
      </c>
      <c r="B5">
        <v>18</v>
      </c>
      <c r="C5" s="2">
        <v>4.4705882352941178</v>
      </c>
      <c r="E5">
        <v>525</v>
      </c>
      <c r="F5" s="2">
        <v>4.1155660377358494</v>
      </c>
    </row>
    <row r="6" spans="1:13" x14ac:dyDescent="0.25">
      <c r="A6" t="s">
        <v>1</v>
      </c>
      <c r="B6">
        <v>49</v>
      </c>
      <c r="C6" s="2">
        <v>6.4444444444444446</v>
      </c>
      <c r="E6" s="1">
        <v>1041</v>
      </c>
      <c r="F6" s="2">
        <v>4.8490066225165567</v>
      </c>
    </row>
    <row r="7" spans="1:13" x14ac:dyDescent="0.25">
      <c r="A7" t="s">
        <v>2</v>
      </c>
      <c r="B7">
        <v>141</v>
      </c>
      <c r="C7" s="2">
        <v>6.552941176470588</v>
      </c>
      <c r="E7" s="1">
        <v>1291</v>
      </c>
      <c r="F7" s="2">
        <v>5.5357142857142856</v>
      </c>
    </row>
    <row r="8" spans="1:13" x14ac:dyDescent="0.25">
      <c r="A8" t="s">
        <v>3</v>
      </c>
      <c r="B8">
        <v>296</v>
      </c>
      <c r="C8" s="2">
        <v>8.0567375886524815</v>
      </c>
      <c r="E8" s="1">
        <v>1187</v>
      </c>
      <c r="F8" s="2">
        <v>5.8074277854195326</v>
      </c>
    </row>
    <row r="9" spans="1:13" x14ac:dyDescent="0.25">
      <c r="A9" t="s">
        <v>4</v>
      </c>
      <c r="B9">
        <v>424</v>
      </c>
      <c r="C9" s="2">
        <v>8.1832460732984291</v>
      </c>
      <c r="E9">
        <v>766</v>
      </c>
      <c r="F9" s="2">
        <v>6.0859030837004404</v>
      </c>
    </row>
    <row r="10" spans="1:13" x14ac:dyDescent="0.25">
      <c r="A10" t="s">
        <v>5</v>
      </c>
      <c r="B10">
        <v>607</v>
      </c>
      <c r="C10" s="2">
        <v>7.4245614035087719</v>
      </c>
      <c r="E10">
        <v>607</v>
      </c>
      <c r="F10" s="2">
        <v>5.8005319148936172</v>
      </c>
    </row>
    <row r="11" spans="1:13" x14ac:dyDescent="0.25">
      <c r="A11" t="s">
        <v>6</v>
      </c>
      <c r="B11">
        <v>724</v>
      </c>
      <c r="C11" s="2">
        <v>9.9602888086642594</v>
      </c>
      <c r="E11">
        <v>409</v>
      </c>
      <c r="F11" s="2">
        <v>5.8346153846153843</v>
      </c>
    </row>
    <row r="12" spans="1:13" x14ac:dyDescent="0.25">
      <c r="A12" t="s">
        <v>7</v>
      </c>
      <c r="B12">
        <v>887</v>
      </c>
      <c r="C12" s="2">
        <v>10.292063492063493</v>
      </c>
      <c r="E12">
        <v>270</v>
      </c>
      <c r="F12" s="2">
        <v>5.8260869565217392</v>
      </c>
    </row>
    <row r="13" spans="1:13" x14ac:dyDescent="0.25">
      <c r="A13" t="s">
        <v>8</v>
      </c>
      <c r="B13">
        <v>868</v>
      </c>
      <c r="C13" s="2">
        <v>9.8952380952380956</v>
      </c>
      <c r="E13">
        <v>172</v>
      </c>
      <c r="F13" s="2">
        <v>6.1923076923076925</v>
      </c>
    </row>
    <row r="14" spans="1:13" x14ac:dyDescent="0.25">
      <c r="A14" t="s">
        <v>9</v>
      </c>
      <c r="B14">
        <v>797</v>
      </c>
      <c r="C14" s="2">
        <v>10.980842911877394</v>
      </c>
      <c r="E14">
        <v>105</v>
      </c>
      <c r="F14" s="2">
        <v>5.9636363636363638</v>
      </c>
    </row>
    <row r="15" spans="1:13" x14ac:dyDescent="0.25">
      <c r="A15" t="s">
        <v>10</v>
      </c>
      <c r="B15">
        <v>651</v>
      </c>
      <c r="C15" s="2">
        <v>9.6626506024096379</v>
      </c>
      <c r="E15">
        <v>52</v>
      </c>
      <c r="F15" s="2">
        <v>5.617647058823529</v>
      </c>
    </row>
    <row r="16" spans="1:13" x14ac:dyDescent="0.25">
      <c r="A16" t="s">
        <v>11</v>
      </c>
      <c r="B16">
        <v>490</v>
      </c>
      <c r="C16" s="2">
        <v>9.9670329670329672</v>
      </c>
      <c r="E16">
        <v>37</v>
      </c>
      <c r="F16" s="2">
        <v>5.5652173913043477</v>
      </c>
    </row>
    <row r="17" spans="1:6" x14ac:dyDescent="0.25">
      <c r="A17" t="s">
        <v>12</v>
      </c>
      <c r="B17">
        <v>893</v>
      </c>
      <c r="C17" s="2">
        <v>10.096774193548388</v>
      </c>
      <c r="E17">
        <v>30</v>
      </c>
      <c r="F17" s="2">
        <v>4.4814814814814818</v>
      </c>
    </row>
    <row r="18" spans="1:6" x14ac:dyDescent="0.25">
      <c r="A18" t="s">
        <v>19</v>
      </c>
      <c r="C18" s="2"/>
    </row>
    <row r="19" spans="1:6" x14ac:dyDescent="0.25">
      <c r="A19" t="s">
        <v>0</v>
      </c>
      <c r="B19">
        <v>2</v>
      </c>
      <c r="C19" s="2">
        <v>3</v>
      </c>
      <c r="E19">
        <v>141</v>
      </c>
      <c r="F19" s="2">
        <v>5.6710526315789478</v>
      </c>
    </row>
    <row r="20" spans="1:6" x14ac:dyDescent="0.25">
      <c r="A20" t="s">
        <v>1</v>
      </c>
      <c r="B20">
        <v>28</v>
      </c>
      <c r="C20" s="2">
        <v>6.5882352941176467</v>
      </c>
      <c r="E20">
        <v>161</v>
      </c>
      <c r="F20" s="2">
        <v>4.782258064516129</v>
      </c>
    </row>
    <row r="21" spans="1:6" x14ac:dyDescent="0.25">
      <c r="A21" t="s">
        <v>2</v>
      </c>
      <c r="B21">
        <v>36</v>
      </c>
      <c r="C21" s="2">
        <v>6.5263157894736841</v>
      </c>
      <c r="E21">
        <v>339</v>
      </c>
      <c r="F21" s="2">
        <v>5.1764705882352944</v>
      </c>
    </row>
    <row r="22" spans="1:6" x14ac:dyDescent="0.25">
      <c r="A22" t="s">
        <v>3</v>
      </c>
      <c r="B22">
        <v>52</v>
      </c>
      <c r="C22" s="2">
        <v>6.75</v>
      </c>
      <c r="E22">
        <v>358</v>
      </c>
      <c r="F22" s="2">
        <v>5.1775362318840576</v>
      </c>
    </row>
    <row r="23" spans="1:6" x14ac:dyDescent="0.25">
      <c r="A23" t="s">
        <v>4</v>
      </c>
      <c r="B23">
        <v>118</v>
      </c>
      <c r="C23" s="2">
        <v>6.4838709677419351</v>
      </c>
      <c r="E23">
        <v>426</v>
      </c>
      <c r="F23" s="2">
        <v>5.5433962264150942</v>
      </c>
    </row>
    <row r="24" spans="1:6" x14ac:dyDescent="0.25">
      <c r="A24" t="s">
        <v>5</v>
      </c>
      <c r="B24">
        <v>146</v>
      </c>
      <c r="C24" s="2">
        <v>7.0684931506849313</v>
      </c>
      <c r="E24">
        <v>359</v>
      </c>
      <c r="F24" s="2">
        <v>5.5637254901960782</v>
      </c>
    </row>
    <row r="25" spans="1:6" x14ac:dyDescent="0.25">
      <c r="A25" t="s">
        <v>6</v>
      </c>
      <c r="B25">
        <v>163</v>
      </c>
      <c r="C25" s="2">
        <v>6.2560975609756095</v>
      </c>
      <c r="E25">
        <v>250</v>
      </c>
      <c r="F25" s="2">
        <v>5.4848484848484844</v>
      </c>
    </row>
    <row r="26" spans="1:6" x14ac:dyDescent="0.25">
      <c r="A26" t="s">
        <v>7</v>
      </c>
      <c r="B26">
        <v>167</v>
      </c>
      <c r="C26" s="2">
        <v>6.8444444444444441</v>
      </c>
      <c r="E26">
        <v>179</v>
      </c>
      <c r="F26" s="2">
        <v>6.427083333333333</v>
      </c>
    </row>
    <row r="27" spans="1:6" x14ac:dyDescent="0.25">
      <c r="A27" t="s">
        <v>8</v>
      </c>
      <c r="B27">
        <v>233</v>
      </c>
      <c r="C27" s="2">
        <v>6.6712328767123283</v>
      </c>
      <c r="E27">
        <v>127</v>
      </c>
      <c r="F27" s="2">
        <v>5.5111111111111111</v>
      </c>
    </row>
    <row r="28" spans="1:6" x14ac:dyDescent="0.25">
      <c r="A28" t="s">
        <v>9</v>
      </c>
      <c r="B28">
        <v>250</v>
      </c>
      <c r="C28" s="2">
        <v>6.984251968503937</v>
      </c>
      <c r="E28">
        <v>58</v>
      </c>
      <c r="F28" s="2">
        <v>4.96875</v>
      </c>
    </row>
    <row r="29" spans="1:6" x14ac:dyDescent="0.25">
      <c r="A29" t="s">
        <v>10</v>
      </c>
      <c r="B29">
        <v>204</v>
      </c>
      <c r="C29" s="2">
        <v>6.9743589743589745</v>
      </c>
      <c r="E29">
        <v>51</v>
      </c>
      <c r="F29" s="2">
        <v>4.8717948717948714</v>
      </c>
    </row>
    <row r="30" spans="1:6" x14ac:dyDescent="0.25">
      <c r="A30" t="s">
        <v>11</v>
      </c>
      <c r="B30">
        <v>212</v>
      </c>
      <c r="C30" s="2">
        <v>8.0449438202247183</v>
      </c>
      <c r="E30">
        <v>20</v>
      </c>
      <c r="F30" s="2">
        <v>3.8333333333333335</v>
      </c>
    </row>
    <row r="31" spans="1:6" x14ac:dyDescent="0.25">
      <c r="A31" t="s">
        <v>12</v>
      </c>
      <c r="B31">
        <v>204</v>
      </c>
      <c r="C31" s="2">
        <v>7.1111111111111107</v>
      </c>
      <c r="E31">
        <v>12</v>
      </c>
      <c r="F31" s="2">
        <v>4.4000000000000004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cross sectional</vt:lpstr>
      <vt:lpstr>clinic link 3months all clinics</vt:lpstr>
      <vt:lpstr>control clinics 3 months</vt:lpstr>
      <vt:lpstr>all clinics full year</vt:lpstr>
      <vt:lpstr>raised bp history</vt:lpstr>
      <vt:lpstr>primary models</vt:lpstr>
      <vt:lpstr>sensitivity with year data  </vt:lpstr>
      <vt:lpstr>control data for sensitivity</vt:lpstr>
      <vt:lpstr>Sensitivity with control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Thorogood</dc:creator>
  <cp:lastModifiedBy>Thorogood</cp:lastModifiedBy>
  <cp:lastPrinted>2018-10-05T15:17:22Z</cp:lastPrinted>
  <dcterms:created xsi:type="dcterms:W3CDTF">2017-03-09T10:58:25Z</dcterms:created>
  <dcterms:modified xsi:type="dcterms:W3CDTF">2018-10-10T10:47:03Z</dcterms:modified>
</cp:coreProperties>
</file>