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" yWindow="180" windowWidth="23540" windowHeight="11180" firstSheet="1" activeTab="2"/>
  </bookViews>
  <sheets>
    <sheet name="Data table" sheetId="1" r:id="rId1"/>
    <sheet name="Fit plot" sheetId="2" r:id="rId2"/>
    <sheet name="P1(1•1)" sheetId="3" r:id="rId3"/>
    <sheet name="Weber's p" sheetId="4" r:id="rId4"/>
    <sheet name="Fit dimer" sheetId="5" r:id="rId5"/>
    <sheet name="Iteration dimer" sheetId="6" r:id="rId6"/>
    <sheet name="Error est dimer" sheetId="7" r:id="rId7"/>
    <sheet name="Fit trimer" sheetId="8" r:id="rId8"/>
    <sheet name="Iteration trimer" sheetId="9" r:id="rId9"/>
  </sheets>
  <definedNames>
    <definedName name="solver_adj" localSheetId="4" hidden="1">'Fit dimer'!$C$24:$E$25</definedName>
    <definedName name="solver_adj" localSheetId="7" hidden="1">'Fit trimer'!$C$24:$E$26</definedName>
    <definedName name="solver_cvg" localSheetId="4" hidden="1">0.0000000000001</definedName>
    <definedName name="solver_cvg" localSheetId="7" hidden="1">0.0000000000001</definedName>
    <definedName name="solver_drv" localSheetId="4" hidden="1">2</definedName>
    <definedName name="solver_drv" localSheetId="7" hidden="1">2</definedName>
    <definedName name="solver_est" localSheetId="4" hidden="1">2</definedName>
    <definedName name="solver_est" localSheetId="7" hidden="1">2</definedName>
    <definedName name="solver_itr" localSheetId="4" hidden="1">100</definedName>
    <definedName name="solver_itr" localSheetId="7" hidden="1">100</definedName>
    <definedName name="solver_lhs1" localSheetId="7" hidden="1">'Fit trimer'!$C$24</definedName>
    <definedName name="solver_lhs2" localSheetId="7" hidden="1">'Fit trimer'!$C$25</definedName>
    <definedName name="solver_lhs3" localSheetId="7" hidden="1">'Fit trimer'!$D$24</definedName>
    <definedName name="solver_lhs4" localSheetId="7" hidden="1">'Fit trimer'!$D$25</definedName>
    <definedName name="solver_lhs5" localSheetId="7" hidden="1">'Fit trimer'!$E$24</definedName>
    <definedName name="solver_lhs6" localSheetId="7" hidden="1">'Fit trimer'!$E$25</definedName>
    <definedName name="solver_lin" localSheetId="4" hidden="1">2</definedName>
    <definedName name="solver_lin" localSheetId="7" hidden="1">2</definedName>
    <definedName name="solver_neg" localSheetId="4" hidden="1">2</definedName>
    <definedName name="solver_neg" localSheetId="7" hidden="1">1</definedName>
    <definedName name="solver_num" localSheetId="4" hidden="1">0</definedName>
    <definedName name="solver_num" localSheetId="7" hidden="1">6</definedName>
    <definedName name="solver_nwt" localSheetId="4" hidden="1">1</definedName>
    <definedName name="solver_nwt" localSheetId="7" hidden="1">1</definedName>
    <definedName name="solver_opt" localSheetId="4" hidden="1">'Fit dimer'!$H$20</definedName>
    <definedName name="solver_opt" localSheetId="7" hidden="1">'Fit trimer'!$I$20</definedName>
    <definedName name="solver_pre" localSheetId="4" hidden="1">0.0000000000001</definedName>
    <definedName name="solver_pre" localSheetId="7" hidden="1">0.0000000000001</definedName>
    <definedName name="solver_rel1" localSheetId="7" hidden="1">3</definedName>
    <definedName name="solver_rel2" localSheetId="7" hidden="1">3</definedName>
    <definedName name="solver_rel3" localSheetId="7" hidden="1">1</definedName>
    <definedName name="solver_rel4" localSheetId="7" hidden="1">1</definedName>
    <definedName name="solver_rel5" localSheetId="7" hidden="1">1</definedName>
    <definedName name="solver_rel6" localSheetId="7" hidden="1">1</definedName>
    <definedName name="solver_rhs1" localSheetId="7" hidden="1">'Fit trimer'!$C$25</definedName>
    <definedName name="solver_rhs2" localSheetId="7" hidden="1">'Fit trimer'!$C$26</definedName>
    <definedName name="solver_rhs3" localSheetId="7" hidden="1">'Fit trimer'!$D$25</definedName>
    <definedName name="solver_rhs4" localSheetId="7" hidden="1">'Fit trimer'!$D$26</definedName>
    <definedName name="solver_rhs5" localSheetId="7" hidden="1">'Fit trimer'!$E$25</definedName>
    <definedName name="solver_rhs6" localSheetId="7" hidden="1">'Fit trimer'!$E$26</definedName>
    <definedName name="solver_scl" localSheetId="4" hidden="1">2</definedName>
    <definedName name="solver_scl" localSheetId="7" hidden="1">2</definedName>
    <definedName name="solver_sho" localSheetId="4" hidden="1">2</definedName>
    <definedName name="solver_sho" localSheetId="7" hidden="1">2</definedName>
    <definedName name="solver_tim" localSheetId="4" hidden="1">100</definedName>
    <definedName name="solver_tim" localSheetId="7" hidden="1">100</definedName>
    <definedName name="solver_tol" localSheetId="4" hidden="1">0.01</definedName>
    <definedName name="solver_tol" localSheetId="7" hidden="1">0.01</definedName>
    <definedName name="solver_typ" localSheetId="4" hidden="1">2</definedName>
    <definedName name="solver_typ" localSheetId="7" hidden="1">2</definedName>
    <definedName name="solver_val" localSheetId="4" hidden="1">0</definedName>
    <definedName name="solver_val" localSheetId="7" hidden="1">0</definedName>
  </definedNames>
  <calcPr fullCalcOnLoad="1"/>
</workbook>
</file>

<file path=xl/sharedStrings.xml><?xml version="1.0" encoding="utf-8"?>
<sst xmlns="http://schemas.openxmlformats.org/spreadsheetml/2006/main" count="605" uniqueCount="72">
  <si>
    <t>[U]/M</t>
  </si>
  <si>
    <t>H-6</t>
  </si>
  <si>
    <t>N-H(1)</t>
  </si>
  <si>
    <t>N-H(2)</t>
  </si>
  <si>
    <t>R</t>
  </si>
  <si>
    <t>[R]</t>
  </si>
  <si>
    <r>
      <t>[R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</si>
  <si>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Kdim</t>
  </si>
  <si>
    <t>H-6 Cal</t>
  </si>
  <si>
    <t>Chi square</t>
  </si>
  <si>
    <r>
      <t>[R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</si>
  <si>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r>
      <t>X</t>
    </r>
    <r>
      <rPr>
        <b/>
        <vertAlign val="subscript"/>
        <sz val="10"/>
        <rFont val="Arial"/>
        <family val="2"/>
      </rPr>
      <t>R</t>
    </r>
  </si>
  <si>
    <t>Sum chi square</t>
  </si>
  <si>
    <t>R signals</t>
  </si>
  <si>
    <r>
      <t>R</t>
    </r>
    <r>
      <rPr>
        <vertAlign val="subscript"/>
        <sz val="10"/>
        <rFont val="Arial"/>
        <family val="2"/>
      </rPr>
      <t>2</t>
    </r>
  </si>
  <si>
    <t>N-H(1) Cal</t>
  </si>
  <si>
    <t>N-H(2) Cal</t>
  </si>
  <si>
    <t>sum H-6</t>
  </si>
  <si>
    <t>sum N-H(1)</t>
  </si>
  <si>
    <t>sum N-H(2)</t>
  </si>
  <si>
    <t>Vary Kdim from 10-100 (10 steps)</t>
  </si>
  <si>
    <t>Min</t>
  </si>
  <si>
    <t>Vary Kdim from 80-89 (10 steps)</t>
  </si>
  <si>
    <r>
      <t>[R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</si>
  <si>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Ktri</t>
  </si>
  <si>
    <t>R balance</t>
  </si>
  <si>
    <t>Diff R</t>
  </si>
  <si>
    <t>Mass balance</t>
  </si>
  <si>
    <r>
      <t>R</t>
    </r>
    <r>
      <rPr>
        <vertAlign val="subscript"/>
        <sz val="10"/>
        <rFont val="Arial"/>
        <family val="2"/>
      </rPr>
      <t>3</t>
    </r>
  </si>
  <si>
    <t>Constraints</t>
  </si>
  <si>
    <t>R &gt; R2</t>
  </si>
  <si>
    <t>R2 &gt; R3</t>
  </si>
  <si>
    <t>R &lt; R2</t>
  </si>
  <si>
    <t>R2 &lt; R3</t>
  </si>
  <si>
    <t>Vary Kdim 20-200 (10 steps) and Ktri = 2000</t>
  </si>
  <si>
    <t>Kdim = 100 and vary Ktri = 1000-5000 (5 steps)</t>
  </si>
  <si>
    <t>Vary Kdim 60-140 (5 steps) and Ktri 1000-5000 (5 steps), all combination</t>
  </si>
  <si>
    <t>Does not converge !!!</t>
  </si>
  <si>
    <t>Estimating uncertainties in parameters</t>
  </si>
  <si>
    <t>Data line</t>
  </si>
  <si>
    <t>deleted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</si>
  <si>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</si>
  <si>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</si>
  <si>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</si>
  <si>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</si>
  <si>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</si>
  <si>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</si>
  <si>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</si>
  <si>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</si>
  <si>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</si>
  <si>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</si>
  <si>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</si>
  <si>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</si>
  <si>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SD</t>
  </si>
  <si>
    <t>SD error</t>
  </si>
  <si>
    <t>+/-</t>
  </si>
  <si>
    <t>Kdim =</t>
  </si>
  <si>
    <t>Delete row 5, Vary Kdim from 78-88</t>
  </si>
  <si>
    <t>Delete row 6, Vary Kdim from 78-88</t>
  </si>
  <si>
    <t>Delete row 7, Vary Kdim from 78-88</t>
  </si>
  <si>
    <t>Delete row 8, Vary Kdim from 78-88</t>
  </si>
  <si>
    <t>Delete row 9, Vary Kdim from 78-88</t>
  </si>
  <si>
    <t>Delete row 10, Vary Kdim from 78-88</t>
  </si>
  <si>
    <t>Delete row 11, Vary Kdim from 78-88</t>
  </si>
  <si>
    <t>Delete row 12, Vary Kdim from 78-88</t>
  </si>
  <si>
    <t>Delete row 13, Vary Kdim from 78-88</t>
  </si>
  <si>
    <t>Delete row 14, Vary Kdim from 78-88</t>
  </si>
  <si>
    <t>Delete row 15, Vary Kdim from 74-88</t>
  </si>
  <si>
    <t>Delete row 16, Vary Kdim from 78-88</t>
  </si>
  <si>
    <t>[R2]</t>
  </si>
  <si>
    <r>
      <t>c</t>
    </r>
    <r>
      <rPr>
        <b/>
        <sz val="10"/>
        <rFont val="Arial"/>
        <family val="2"/>
      </rPr>
      <t>R</t>
    </r>
  </si>
  <si>
    <r>
      <t>c</t>
    </r>
    <r>
      <rPr>
        <b/>
        <sz val="10"/>
        <rFont val="Arial"/>
        <family val="2"/>
      </rPr>
      <t>R2</t>
    </r>
  </si>
</sst>
</file>

<file path=xl/styles.xml><?xml version="1.0" encoding="utf-8"?>
<styleSheet xmlns="http://schemas.openxmlformats.org/spreadsheetml/2006/main">
  <numFmts count="23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0.0E+00"/>
    <numFmt numFmtId="175" formatCode="0.000E+00"/>
    <numFmt numFmtId="176" formatCode="0.0"/>
    <numFmt numFmtId="177" formatCode="0.000"/>
    <numFmt numFmtId="178" formatCode="0.0000E+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sz val="13.5"/>
      <name val="Arial"/>
      <family val="2"/>
    </font>
    <font>
      <b/>
      <sz val="13.5"/>
      <name val="Arial"/>
      <family val="2"/>
    </font>
    <font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Symbol"/>
      <family val="0"/>
    </font>
    <font>
      <sz val="10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175" fontId="0" fillId="0" borderId="0" xfId="0" applyNumberFormat="1" applyAlignment="1">
      <alignment/>
    </xf>
    <xf numFmtId="175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1" fontId="0" fillId="0" borderId="2" xfId="0" applyNumberFormat="1" applyBorder="1" applyAlignment="1">
      <alignment horizontal="center"/>
    </xf>
    <xf numFmtId="11" fontId="5" fillId="0" borderId="0" xfId="0" applyNumberFormat="1" applyFont="1" applyAlignment="1">
      <alignment horizontal="center"/>
    </xf>
    <xf numFmtId="11" fontId="6" fillId="0" borderId="2" xfId="0" applyNumberFormat="1" applyFont="1" applyBorder="1" applyAlignment="1">
      <alignment horizontal="center"/>
    </xf>
    <xf numFmtId="11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176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675"/>
          <c:w val="0.92075"/>
          <c:h val="0.92725"/>
        </c:manualLayout>
      </c:layout>
      <c:scatterChart>
        <c:scatterStyle val="smoothMarker"/>
        <c:varyColors val="0"/>
        <c:ser>
          <c:idx val="0"/>
          <c:order val="0"/>
          <c:tx>
            <c:v>H-6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'Fit dimer'!$B$5:$B$16</c:f>
              <c:numCache>
                <c:ptCount val="12"/>
                <c:pt idx="0">
                  <c:v>0.036364</c:v>
                </c:pt>
                <c:pt idx="1">
                  <c:v>0.021637</c:v>
                </c:pt>
                <c:pt idx="2">
                  <c:v>0.014974</c:v>
                </c:pt>
                <c:pt idx="3">
                  <c:v>0.011435</c:v>
                </c:pt>
                <c:pt idx="4">
                  <c:v>0.009461</c:v>
                </c:pt>
                <c:pt idx="5">
                  <c:v>0.00798</c:v>
                </c:pt>
                <c:pt idx="6">
                  <c:v>0.006828</c:v>
                </c:pt>
                <c:pt idx="7">
                  <c:v>0.007404</c:v>
                </c:pt>
                <c:pt idx="8">
                  <c:v>0.004689</c:v>
                </c:pt>
                <c:pt idx="9">
                  <c:v>0.003455</c:v>
                </c:pt>
                <c:pt idx="10">
                  <c:v>0.002221</c:v>
                </c:pt>
                <c:pt idx="11">
                  <c:v>0.001645</c:v>
                </c:pt>
              </c:numCache>
            </c:numRef>
          </c:xVal>
          <c:yVal>
            <c:numRef>
              <c:f>'Fit dimer'!$F$5:$F$16</c:f>
              <c:numCache>
                <c:ptCount val="12"/>
                <c:pt idx="0">
                  <c:v>8.1339</c:v>
                </c:pt>
                <c:pt idx="1">
                  <c:v>8.1477</c:v>
                </c:pt>
                <c:pt idx="2">
                  <c:v>8.1577</c:v>
                </c:pt>
                <c:pt idx="3">
                  <c:v>8.1646</c:v>
                </c:pt>
                <c:pt idx="4">
                  <c:v>8.1702</c:v>
                </c:pt>
                <c:pt idx="5">
                  <c:v>8.1746</c:v>
                </c:pt>
                <c:pt idx="6">
                  <c:v>8.179</c:v>
                </c:pt>
                <c:pt idx="7">
                  <c:v>8.1778</c:v>
                </c:pt>
                <c:pt idx="8">
                  <c:v>8.1891</c:v>
                </c:pt>
                <c:pt idx="9">
                  <c:v>8.196</c:v>
                </c:pt>
                <c:pt idx="10">
                  <c:v>8.2047</c:v>
                </c:pt>
                <c:pt idx="11">
                  <c:v>8.2098</c:v>
                </c:pt>
              </c:numCache>
            </c:numRef>
          </c:yVal>
          <c:smooth val="1"/>
        </c:ser>
        <c:ser>
          <c:idx val="2"/>
          <c:order val="1"/>
          <c:tx>
            <c:v>NH-1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'Fit dimer'!$B$5:$B$16</c:f>
              <c:numCache>
                <c:ptCount val="12"/>
                <c:pt idx="0">
                  <c:v>0.036364</c:v>
                </c:pt>
                <c:pt idx="1">
                  <c:v>0.021637</c:v>
                </c:pt>
                <c:pt idx="2">
                  <c:v>0.014974</c:v>
                </c:pt>
                <c:pt idx="3">
                  <c:v>0.011435</c:v>
                </c:pt>
                <c:pt idx="4">
                  <c:v>0.009461</c:v>
                </c:pt>
                <c:pt idx="5">
                  <c:v>0.00798</c:v>
                </c:pt>
                <c:pt idx="6">
                  <c:v>0.006828</c:v>
                </c:pt>
                <c:pt idx="7">
                  <c:v>0.007404</c:v>
                </c:pt>
                <c:pt idx="8">
                  <c:v>0.004689</c:v>
                </c:pt>
                <c:pt idx="9">
                  <c:v>0.003455</c:v>
                </c:pt>
                <c:pt idx="10">
                  <c:v>0.002221</c:v>
                </c:pt>
                <c:pt idx="11">
                  <c:v>0.001645</c:v>
                </c:pt>
              </c:numCache>
            </c:numRef>
          </c:xVal>
          <c:yVal>
            <c:numRef>
              <c:f>'Fit dimer'!$I$5:$I$16</c:f>
              <c:numCache>
                <c:ptCount val="12"/>
                <c:pt idx="0">
                  <c:v>7.7461</c:v>
                </c:pt>
                <c:pt idx="1">
                  <c:v>7.5165</c:v>
                </c:pt>
                <c:pt idx="2">
                  <c:v>7.3547</c:v>
                </c:pt>
                <c:pt idx="3">
                  <c:v>7.233</c:v>
                </c:pt>
                <c:pt idx="4">
                  <c:v>7.1175</c:v>
                </c:pt>
                <c:pt idx="5">
                  <c:v>7.0272</c:v>
                </c:pt>
                <c:pt idx="6">
                  <c:v>6.9531</c:v>
                </c:pt>
                <c:pt idx="7">
                  <c:v>6.9726</c:v>
                </c:pt>
                <c:pt idx="8">
                  <c:v>6.7279</c:v>
                </c:pt>
                <c:pt idx="9">
                  <c:v>6.5698</c:v>
                </c:pt>
                <c:pt idx="10">
                  <c:v>6.3289</c:v>
                </c:pt>
                <c:pt idx="11">
                  <c:v>6.2806</c:v>
                </c:pt>
              </c:numCache>
            </c:numRef>
          </c:yVal>
          <c:smooth val="1"/>
        </c:ser>
        <c:ser>
          <c:idx val="4"/>
          <c:order val="2"/>
          <c:tx>
            <c:v>NH-2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'Fit dimer'!$B$5:$B$16</c:f>
              <c:numCache>
                <c:ptCount val="12"/>
                <c:pt idx="0">
                  <c:v>0.036364</c:v>
                </c:pt>
                <c:pt idx="1">
                  <c:v>0.021637</c:v>
                </c:pt>
                <c:pt idx="2">
                  <c:v>0.014974</c:v>
                </c:pt>
                <c:pt idx="3">
                  <c:v>0.011435</c:v>
                </c:pt>
                <c:pt idx="4">
                  <c:v>0.009461</c:v>
                </c:pt>
                <c:pt idx="5">
                  <c:v>0.00798</c:v>
                </c:pt>
                <c:pt idx="6">
                  <c:v>0.006828</c:v>
                </c:pt>
                <c:pt idx="7">
                  <c:v>0.007404</c:v>
                </c:pt>
                <c:pt idx="8">
                  <c:v>0.004689</c:v>
                </c:pt>
                <c:pt idx="9">
                  <c:v>0.003455</c:v>
                </c:pt>
                <c:pt idx="10">
                  <c:v>0.002221</c:v>
                </c:pt>
                <c:pt idx="11">
                  <c:v>0.001645</c:v>
                </c:pt>
              </c:numCache>
            </c:numRef>
          </c:xVal>
          <c:yVal>
            <c:numRef>
              <c:f>'Fit dimer'!$M$5:$M$16</c:f>
              <c:numCache>
                <c:ptCount val="12"/>
                <c:pt idx="0">
                  <c:v>5.86067072165236</c:v>
                </c:pt>
                <c:pt idx="1">
                  <c:v>5.822015437895965</c:v>
                </c:pt>
                <c:pt idx="2">
                  <c:v>5.791833406326548</c:v>
                </c:pt>
                <c:pt idx="3">
                  <c:v>5.768591512956529</c:v>
                </c:pt>
                <c:pt idx="4">
                  <c:v>5.751856730118629</c:v>
                </c:pt>
                <c:pt idx="5">
                  <c:v>5.736654604511784</c:v>
                </c:pt>
                <c:pt idx="6">
                  <c:v>5.722679908744424</c:v>
                </c:pt>
                <c:pt idx="7">
                  <c:v>5.729940365175787</c:v>
                </c:pt>
                <c:pt idx="8">
                  <c:v>5.689299806559686</c:v>
                </c:pt>
                <c:pt idx="9">
                  <c:v>5.663159031698033</c:v>
                </c:pt>
                <c:pt idx="10">
                  <c:v>5.628263662079295</c:v>
                </c:pt>
                <c:pt idx="11">
                  <c:v>5.607234809544138</c:v>
                </c:pt>
              </c:numCache>
            </c:numRef>
          </c:yVal>
          <c:smooth val="1"/>
        </c:ser>
        <c:ser>
          <c:idx val="1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'Fit dimer'!$B$5:$B$16</c:f>
              <c:numCache>
                <c:ptCount val="12"/>
                <c:pt idx="0">
                  <c:v>0.036364</c:v>
                </c:pt>
                <c:pt idx="1">
                  <c:v>0.021637</c:v>
                </c:pt>
                <c:pt idx="2">
                  <c:v>0.014974</c:v>
                </c:pt>
                <c:pt idx="3">
                  <c:v>0.011435</c:v>
                </c:pt>
                <c:pt idx="4">
                  <c:v>0.009461</c:v>
                </c:pt>
                <c:pt idx="5">
                  <c:v>0.00798</c:v>
                </c:pt>
                <c:pt idx="6">
                  <c:v>0.006828</c:v>
                </c:pt>
                <c:pt idx="7">
                  <c:v>0.007404</c:v>
                </c:pt>
                <c:pt idx="8">
                  <c:v>0.004689</c:v>
                </c:pt>
                <c:pt idx="9">
                  <c:v>0.003455</c:v>
                </c:pt>
                <c:pt idx="10">
                  <c:v>0.002221</c:v>
                </c:pt>
                <c:pt idx="11">
                  <c:v>0.001645</c:v>
                </c:pt>
              </c:numCache>
            </c:numRef>
          </c:xVal>
          <c:yVal>
            <c:numRef>
              <c:f>'Fit dimer'!$G$5:$G$16</c:f>
              <c:numCache>
                <c:ptCount val="12"/>
                <c:pt idx="0">
                  <c:v>8.13677960343461</c:v>
                </c:pt>
                <c:pt idx="1">
                  <c:v>8.148301408610319</c:v>
                </c:pt>
                <c:pt idx="2">
                  <c:v>8.1572976299223</c:v>
                </c:pt>
                <c:pt idx="3">
                  <c:v>8.164225235706068</c:v>
                </c:pt>
                <c:pt idx="4">
                  <c:v>8.169213296555167</c:v>
                </c:pt>
                <c:pt idx="5">
                  <c:v>8.173744525212097</c:v>
                </c:pt>
                <c:pt idx="6">
                  <c:v>8.177909899421637</c:v>
                </c:pt>
                <c:pt idx="7">
                  <c:v>8.175745808090266</c:v>
                </c:pt>
                <c:pt idx="8">
                  <c:v>8.187859355142661</c:v>
                </c:pt>
                <c:pt idx="9">
                  <c:v>8.195651017389824</c:v>
                </c:pt>
                <c:pt idx="10">
                  <c:v>8.20605212200505</c:v>
                </c:pt>
                <c:pt idx="11">
                  <c:v>8.212320096740553</c:v>
                </c:pt>
              </c:numCache>
            </c:numRef>
          </c:yVal>
          <c:smooth val="1"/>
        </c:ser>
        <c:ser>
          <c:idx val="3"/>
          <c:order val="4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'Fit dimer'!$B$5:$B$16</c:f>
              <c:numCache>
                <c:ptCount val="12"/>
                <c:pt idx="0">
                  <c:v>0.036364</c:v>
                </c:pt>
                <c:pt idx="1">
                  <c:v>0.021637</c:v>
                </c:pt>
                <c:pt idx="2">
                  <c:v>0.014974</c:v>
                </c:pt>
                <c:pt idx="3">
                  <c:v>0.011435</c:v>
                </c:pt>
                <c:pt idx="4">
                  <c:v>0.009461</c:v>
                </c:pt>
                <c:pt idx="5">
                  <c:v>0.00798</c:v>
                </c:pt>
                <c:pt idx="6">
                  <c:v>0.006828</c:v>
                </c:pt>
                <c:pt idx="7">
                  <c:v>0.007404</c:v>
                </c:pt>
                <c:pt idx="8">
                  <c:v>0.004689</c:v>
                </c:pt>
                <c:pt idx="9">
                  <c:v>0.003455</c:v>
                </c:pt>
                <c:pt idx="10">
                  <c:v>0.002221</c:v>
                </c:pt>
                <c:pt idx="11">
                  <c:v>0.001645</c:v>
                </c:pt>
              </c:numCache>
            </c:numRef>
          </c:xVal>
          <c:yVal>
            <c:numRef>
              <c:f>'Fit dimer'!$J$5:$J$16</c:f>
              <c:numCache>
                <c:ptCount val="12"/>
                <c:pt idx="0">
                  <c:v>7.759164982966673</c:v>
                </c:pt>
                <c:pt idx="1">
                  <c:v>7.528550375704013</c:v>
                </c:pt>
                <c:pt idx="2">
                  <c:v>7.348486573802193</c:v>
                </c:pt>
                <c:pt idx="3">
                  <c:v>7.209827130882411</c:v>
                </c:pt>
                <c:pt idx="4">
                  <c:v>7.109988635423185</c:v>
                </c:pt>
                <c:pt idx="5">
                  <c:v>7.019293861366576</c:v>
                </c:pt>
                <c:pt idx="6">
                  <c:v>6.9359218443270745</c:v>
                </c:pt>
                <c:pt idx="7">
                  <c:v>6.979237198549242</c:v>
                </c:pt>
                <c:pt idx="8">
                  <c:v>6.736778586079815</c:v>
                </c:pt>
                <c:pt idx="9">
                  <c:v>6.580824627333765</c:v>
                </c:pt>
                <c:pt idx="10">
                  <c:v>6.372641393946446</c:v>
                </c:pt>
                <c:pt idx="11">
                  <c:v>6.2471847914508745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'Fit dimer'!$B$5:$B$16</c:f>
              <c:numCache>
                <c:ptCount val="12"/>
                <c:pt idx="0">
                  <c:v>0.036364</c:v>
                </c:pt>
                <c:pt idx="1">
                  <c:v>0.021637</c:v>
                </c:pt>
                <c:pt idx="2">
                  <c:v>0.014974</c:v>
                </c:pt>
                <c:pt idx="3">
                  <c:v>0.011435</c:v>
                </c:pt>
                <c:pt idx="4">
                  <c:v>0.009461</c:v>
                </c:pt>
                <c:pt idx="5">
                  <c:v>0.00798</c:v>
                </c:pt>
                <c:pt idx="6">
                  <c:v>0.006828</c:v>
                </c:pt>
                <c:pt idx="7">
                  <c:v>0.007404</c:v>
                </c:pt>
                <c:pt idx="8">
                  <c:v>0.004689</c:v>
                </c:pt>
                <c:pt idx="9">
                  <c:v>0.003455</c:v>
                </c:pt>
                <c:pt idx="10">
                  <c:v>0.002221</c:v>
                </c:pt>
                <c:pt idx="11">
                  <c:v>0.001645</c:v>
                </c:pt>
              </c:numCache>
            </c:numRef>
          </c:xVal>
          <c:yVal>
            <c:numRef>
              <c:f>'Fit dimer'!$M$5:$M$16</c:f>
              <c:numCache>
                <c:ptCount val="12"/>
                <c:pt idx="0">
                  <c:v>5.86067072165236</c:v>
                </c:pt>
                <c:pt idx="1">
                  <c:v>5.822015437895965</c:v>
                </c:pt>
                <c:pt idx="2">
                  <c:v>5.791833406326548</c:v>
                </c:pt>
                <c:pt idx="3">
                  <c:v>5.768591512956529</c:v>
                </c:pt>
                <c:pt idx="4">
                  <c:v>5.751856730118629</c:v>
                </c:pt>
                <c:pt idx="5">
                  <c:v>5.736654604511784</c:v>
                </c:pt>
                <c:pt idx="6">
                  <c:v>5.722679908744424</c:v>
                </c:pt>
                <c:pt idx="7">
                  <c:v>5.729940365175787</c:v>
                </c:pt>
                <c:pt idx="8">
                  <c:v>5.689299806559686</c:v>
                </c:pt>
                <c:pt idx="9">
                  <c:v>5.663159031698033</c:v>
                </c:pt>
                <c:pt idx="10">
                  <c:v>5.628263662079295</c:v>
                </c:pt>
                <c:pt idx="11">
                  <c:v>5.607234809544138</c:v>
                </c:pt>
              </c:numCache>
            </c:numRef>
          </c:yVal>
          <c:smooth val="1"/>
        </c:ser>
        <c:axId val="42335075"/>
        <c:axId val="45471356"/>
      </c:scatterChart>
      <c:valAx>
        <c:axId val="42335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Concentration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45471356"/>
        <c:crosses val="autoZero"/>
        <c:crossBetween val="midCat"/>
        <c:dispUnits/>
      </c:valAx>
      <c:valAx>
        <c:axId val="45471356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Chemical shift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4233507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22"/>
          <c:y val="0.396"/>
        </c:manualLayout>
      </c:layout>
      <c:overlay val="0"/>
      <c:txPr>
        <a:bodyPr vert="horz" rot="0"/>
        <a:lstStyle/>
        <a:p>
          <a:pPr>
            <a:defRPr lang="en-US" cap="none" sz="13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3"/>
          <c:order val="0"/>
          <c:tx>
            <c:strRef>
              <c:f>'Weber''s p'!$F$4</c:f>
              <c:strCache>
                <c:ptCount val="1"/>
                <c:pt idx="0">
                  <c:v>cR2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'Weber''s p'!$B$5:$B$171</c:f>
              <c:numCache>
                <c:ptCount val="167"/>
                <c:pt idx="1">
                  <c:v>0.036364</c:v>
                </c:pt>
                <c:pt idx="2">
                  <c:v>0.021637</c:v>
                </c:pt>
                <c:pt idx="3">
                  <c:v>0.014974</c:v>
                </c:pt>
                <c:pt idx="4">
                  <c:v>0.011435</c:v>
                </c:pt>
                <c:pt idx="5">
                  <c:v>0.009461</c:v>
                </c:pt>
                <c:pt idx="6">
                  <c:v>0.00798</c:v>
                </c:pt>
                <c:pt idx="7">
                  <c:v>0.006828</c:v>
                </c:pt>
                <c:pt idx="8">
                  <c:v>0.007404</c:v>
                </c:pt>
                <c:pt idx="9">
                  <c:v>0.004689</c:v>
                </c:pt>
                <c:pt idx="10">
                  <c:v>0.003455</c:v>
                </c:pt>
                <c:pt idx="11">
                  <c:v>0.002221</c:v>
                </c:pt>
                <c:pt idx="12">
                  <c:v>0.001645</c:v>
                </c:pt>
              </c:numCache>
            </c:numRef>
          </c:xVal>
          <c:yVal>
            <c:numRef>
              <c:f>'Weber''s p'!$F$5:$F$171</c:f>
              <c:numCache>
                <c:ptCount val="167"/>
                <c:pt idx="1">
                  <c:v>0.6674729579709823</c:v>
                </c:pt>
                <c:pt idx="2">
                  <c:v>0.5935019207518094</c:v>
                </c:pt>
                <c:pt idx="3">
                  <c:v>0.5357453616578095</c:v>
                </c:pt>
                <c:pt idx="4">
                  <c:v>0.4912695024104066</c:v>
                </c:pt>
                <c:pt idx="5">
                  <c:v>0.4592456980591523</c:v>
                </c:pt>
                <c:pt idx="6">
                  <c:v>0.430154797933797</c:v>
                </c:pt>
                <c:pt idx="7">
                  <c:v>0.4034127166377827</c:v>
                </c:pt>
                <c:pt idx="8">
                  <c:v>0.41730637982487034</c:v>
                </c:pt>
                <c:pt idx="9">
                  <c:v>0.33953630593419837</c:v>
                </c:pt>
                <c:pt idx="10">
                  <c:v>0.28951312559964804</c:v>
                </c:pt>
                <c:pt idx="11">
                  <c:v>0.2227370879145673</c:v>
                </c:pt>
                <c:pt idx="12">
                  <c:v>0.18249611999521337</c:v>
                </c:pt>
              </c:numCache>
            </c:numRef>
          </c:yVal>
          <c:smooth val="1"/>
        </c:ser>
        <c:axId val="6589021"/>
        <c:axId val="59301190"/>
      </c:scatterChart>
      <c:valAx>
        <c:axId val="6589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01190"/>
        <c:crosses val="autoZero"/>
        <c:crossBetween val="midCat"/>
        <c:dispUnits/>
      </c:valAx>
      <c:valAx>
        <c:axId val="59301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p1 (1•1)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90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6"/>
  <sheetViews>
    <sheetView workbookViewId="0" topLeftCell="A1">
      <selection activeCell="D27" sqref="D27"/>
    </sheetView>
  </sheetViews>
  <sheetFormatPr defaultColWidth="11.421875" defaultRowHeight="12.75"/>
  <cols>
    <col min="1" max="16384" width="8.8515625" style="0" customWidth="1"/>
  </cols>
  <sheetData>
    <row r="2" spans="2:8" s="1" customFormat="1" ht="12">
      <c r="B2" s="38"/>
      <c r="C2" s="38"/>
      <c r="D2" s="38"/>
      <c r="E2" s="38"/>
      <c r="F2" s="38"/>
      <c r="G2" s="38"/>
      <c r="H2" s="38"/>
    </row>
    <row r="3" spans="2:5" s="6" customFormat="1" ht="12">
      <c r="B3" s="5" t="s">
        <v>0</v>
      </c>
      <c r="C3" s="5" t="s">
        <v>1</v>
      </c>
      <c r="D3" s="5" t="s">
        <v>2</v>
      </c>
      <c r="E3" s="5" t="s">
        <v>3</v>
      </c>
    </row>
    <row r="4" ht="12">
      <c r="B4" s="2"/>
    </row>
    <row r="5" spans="2:5" ht="12">
      <c r="B5" s="4">
        <v>0.036364</v>
      </c>
      <c r="C5" s="3">
        <v>8.1339</v>
      </c>
      <c r="D5" s="3">
        <v>7.7461</v>
      </c>
      <c r="E5" s="3">
        <v>5.901</v>
      </c>
    </row>
    <row r="6" spans="2:5" ht="12">
      <c r="B6" s="4">
        <v>0.021637</v>
      </c>
      <c r="C6" s="3">
        <v>8.1477</v>
      </c>
      <c r="D6" s="3">
        <v>7.5165</v>
      </c>
      <c r="E6" s="3">
        <v>5.8276</v>
      </c>
    </row>
    <row r="7" spans="2:5" ht="12">
      <c r="B7" s="4">
        <v>0.014974</v>
      </c>
      <c r="C7" s="3">
        <v>8.1577</v>
      </c>
      <c r="D7" s="3">
        <v>7.3547</v>
      </c>
      <c r="E7" s="3">
        <v>5.7875</v>
      </c>
    </row>
    <row r="8" spans="2:5" ht="12">
      <c r="B8" s="4">
        <v>0.011435</v>
      </c>
      <c r="C8" s="3">
        <v>8.1646</v>
      </c>
      <c r="D8" s="3">
        <v>7.233</v>
      </c>
      <c r="E8" s="3">
        <v>5.7555</v>
      </c>
    </row>
    <row r="9" spans="2:5" ht="12">
      <c r="B9" s="4">
        <v>0.009461</v>
      </c>
      <c r="C9" s="3">
        <v>8.1702</v>
      </c>
      <c r="D9" s="3">
        <v>7.1175</v>
      </c>
      <c r="E9" s="3">
        <v>5.7373</v>
      </c>
    </row>
    <row r="10" spans="2:5" ht="12">
      <c r="B10" s="4">
        <v>0.00798</v>
      </c>
      <c r="C10" s="3">
        <v>8.1746</v>
      </c>
      <c r="D10" s="3">
        <v>7.0272</v>
      </c>
      <c r="E10" s="3">
        <v>5.7229</v>
      </c>
    </row>
    <row r="11" spans="2:5" ht="12">
      <c r="B11" s="4">
        <v>0.006828</v>
      </c>
      <c r="C11" s="3">
        <v>8.179</v>
      </c>
      <c r="D11" s="3">
        <v>6.9531</v>
      </c>
      <c r="E11" s="3">
        <v>5.7103</v>
      </c>
    </row>
    <row r="12" spans="2:5" ht="12">
      <c r="B12" s="4">
        <v>0.007404</v>
      </c>
      <c r="C12" s="3">
        <v>8.1778</v>
      </c>
      <c r="D12" s="3">
        <v>6.9726</v>
      </c>
      <c r="E12" s="3">
        <v>5.7147</v>
      </c>
    </row>
    <row r="13" spans="2:5" ht="12">
      <c r="B13" s="4">
        <v>0.004689</v>
      </c>
      <c r="C13" s="3">
        <v>8.1891</v>
      </c>
      <c r="D13" s="3">
        <v>6.7279</v>
      </c>
      <c r="E13" s="3">
        <v>5.6758</v>
      </c>
    </row>
    <row r="14" spans="2:5" ht="12">
      <c r="B14" s="4">
        <v>0.003455</v>
      </c>
      <c r="C14" s="3">
        <v>8.196</v>
      </c>
      <c r="D14" s="3">
        <v>6.5698</v>
      </c>
      <c r="E14" s="3">
        <v>5.6532</v>
      </c>
    </row>
    <row r="15" spans="2:5" ht="12">
      <c r="B15" s="4">
        <v>0.002221</v>
      </c>
      <c r="C15" s="3">
        <v>8.2047</v>
      </c>
      <c r="D15" s="3">
        <v>6.3289</v>
      </c>
      <c r="E15" s="3">
        <v>5.6445</v>
      </c>
    </row>
    <row r="16" spans="2:5" ht="12">
      <c r="B16" s="4">
        <v>0.001645</v>
      </c>
      <c r="C16" s="3">
        <v>8.2098</v>
      </c>
      <c r="D16" s="3">
        <v>6.2806</v>
      </c>
      <c r="E16" s="3">
        <v>5.6419</v>
      </c>
    </row>
  </sheetData>
  <mergeCells count="1">
    <mergeCell ref="B2:H2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4:F17"/>
  <sheetViews>
    <sheetView workbookViewId="0" topLeftCell="A4">
      <selection activeCell="F6" sqref="F6"/>
    </sheetView>
  </sheetViews>
  <sheetFormatPr defaultColWidth="11.421875" defaultRowHeight="12.75"/>
  <sheetData>
    <row r="4" spans="2:6" ht="12">
      <c r="B4" s="5" t="s">
        <v>0</v>
      </c>
      <c r="C4" s="5" t="s">
        <v>5</v>
      </c>
      <c r="D4" s="5" t="s">
        <v>69</v>
      </c>
      <c r="E4" s="37" t="s">
        <v>70</v>
      </c>
      <c r="F4" s="37" t="s">
        <v>71</v>
      </c>
    </row>
    <row r="5" spans="2:4" ht="12">
      <c r="B5" s="2"/>
      <c r="C5" s="1"/>
      <c r="D5" s="1"/>
    </row>
    <row r="6" spans="2:6" ht="12">
      <c r="B6" s="4">
        <v>0.036364</v>
      </c>
      <c r="C6" s="4">
        <v>0.0120920133563431</v>
      </c>
      <c r="D6" s="4">
        <v>0.0121359933218284</v>
      </c>
      <c r="E6">
        <f aca="true" t="shared" si="0" ref="E6:E17">$C$6:$C$17/$B$6:$B$17</f>
        <v>0.33252704202901495</v>
      </c>
      <c r="F6">
        <f aca="true" t="shared" si="1" ref="F6:F17">2*($D$6:$D$17)/$B$6:$B$17</f>
        <v>0.6674729579709823</v>
      </c>
    </row>
    <row r="7" spans="2:6" ht="12">
      <c r="B7" s="4">
        <v>0.021637</v>
      </c>
      <c r="C7" s="4">
        <v>0.00879539894069309</v>
      </c>
      <c r="D7" s="4">
        <v>0.00642080052965345</v>
      </c>
      <c r="E7">
        <f t="shared" si="0"/>
        <v>0.40649807924819015</v>
      </c>
      <c r="F7">
        <f t="shared" si="1"/>
        <v>0.5935019207518094</v>
      </c>
    </row>
    <row r="8" spans="2:6" ht="12">
      <c r="B8" s="4">
        <v>0.014974</v>
      </c>
      <c r="C8" s="4">
        <v>0.00695174895453596</v>
      </c>
      <c r="D8" s="4">
        <v>0.00401112552273202</v>
      </c>
      <c r="E8">
        <f t="shared" si="0"/>
        <v>0.46425463834219044</v>
      </c>
      <c r="F8">
        <f t="shared" si="1"/>
        <v>0.5357453616578095</v>
      </c>
    </row>
    <row r="9" spans="2:6" ht="12">
      <c r="B9" s="4">
        <v>0.011435</v>
      </c>
      <c r="C9" s="4">
        <v>0.005817333239937</v>
      </c>
      <c r="D9" s="4">
        <v>0.0028088333800315</v>
      </c>
      <c r="E9">
        <f t="shared" si="0"/>
        <v>0.5087304975895933</v>
      </c>
      <c r="F9">
        <f t="shared" si="1"/>
        <v>0.4912695024104066</v>
      </c>
    </row>
    <row r="10" spans="2:6" ht="12">
      <c r="B10" s="4">
        <v>0.009461</v>
      </c>
      <c r="C10" s="4">
        <v>0.00511607645066236</v>
      </c>
      <c r="D10" s="4">
        <v>0.00217246177466882</v>
      </c>
      <c r="E10">
        <f t="shared" si="0"/>
        <v>0.5407543019408476</v>
      </c>
      <c r="F10">
        <f t="shared" si="1"/>
        <v>0.4592456980591523</v>
      </c>
    </row>
    <row r="11" spans="2:6" ht="12">
      <c r="B11" s="4">
        <v>0.00798</v>
      </c>
      <c r="C11" s="4">
        <v>0.0045473647124883</v>
      </c>
      <c r="D11" s="4">
        <v>0.00171631764375585</v>
      </c>
      <c r="E11">
        <f t="shared" si="0"/>
        <v>0.569845202066203</v>
      </c>
      <c r="F11">
        <f t="shared" si="1"/>
        <v>0.430154797933797</v>
      </c>
    </row>
    <row r="12" spans="2:6" ht="12">
      <c r="B12" s="4">
        <v>0.006828</v>
      </c>
      <c r="C12" s="4">
        <v>0.00407349797079722</v>
      </c>
      <c r="D12" s="4">
        <v>0.00137725101460139</v>
      </c>
      <c r="E12">
        <f t="shared" si="0"/>
        <v>0.5965872833622173</v>
      </c>
      <c r="F12">
        <f t="shared" si="1"/>
        <v>0.4034127166377827</v>
      </c>
    </row>
    <row r="13" spans="2:6" ht="12">
      <c r="B13" s="4">
        <v>0.007404</v>
      </c>
      <c r="C13" s="4">
        <v>0.00431426356377667</v>
      </c>
      <c r="D13" s="4">
        <v>0.00154486821811167</v>
      </c>
      <c r="E13">
        <f t="shared" si="0"/>
        <v>0.582693620175131</v>
      </c>
      <c r="F13">
        <f t="shared" si="1"/>
        <v>0.41730637982487034</v>
      </c>
    </row>
    <row r="14" spans="2:6" ht="12">
      <c r="B14" s="4">
        <v>0.004689</v>
      </c>
      <c r="C14" s="4">
        <v>0.00309691426147454</v>
      </c>
      <c r="D14" s="4">
        <v>0.000796042869262728</v>
      </c>
      <c r="E14">
        <f t="shared" si="0"/>
        <v>0.6604636940658009</v>
      </c>
      <c r="F14">
        <f t="shared" si="1"/>
        <v>0.33953630593419837</v>
      </c>
    </row>
    <row r="15" spans="2:6" ht="12">
      <c r="B15" s="4">
        <v>0.003455</v>
      </c>
      <c r="C15" s="4">
        <v>0.00245473215105322</v>
      </c>
      <c r="D15" s="4">
        <v>0.000500133924473392</v>
      </c>
      <c r="E15">
        <f t="shared" si="0"/>
        <v>0.7104868744003531</v>
      </c>
      <c r="F15">
        <f t="shared" si="1"/>
        <v>0.28951312559964804</v>
      </c>
    </row>
    <row r="16" spans="2:6" ht="12">
      <c r="B16" s="4">
        <v>0.002221</v>
      </c>
      <c r="C16" s="4">
        <v>0.00172630092774175</v>
      </c>
      <c r="D16" s="4">
        <v>0.000247349536129127</v>
      </c>
      <c r="E16">
        <f t="shared" si="0"/>
        <v>0.7772629120854345</v>
      </c>
      <c r="F16">
        <f t="shared" si="1"/>
        <v>0.2227370879145673</v>
      </c>
    </row>
    <row r="17" spans="2:6" ht="12">
      <c r="B17" s="4">
        <v>0.001645</v>
      </c>
      <c r="C17" s="4">
        <v>0.00134479388260787</v>
      </c>
      <c r="D17" s="4">
        <v>0.000150103058696063</v>
      </c>
      <c r="E17">
        <f t="shared" si="0"/>
        <v>0.8175038800047842</v>
      </c>
      <c r="F17">
        <f t="shared" si="1"/>
        <v>0.18249611999521337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N47"/>
  <sheetViews>
    <sheetView workbookViewId="0" topLeftCell="A1">
      <selection activeCell="B3" sqref="B3:D16"/>
    </sheetView>
  </sheetViews>
  <sheetFormatPr defaultColWidth="9.140625" defaultRowHeight="12.75"/>
  <cols>
    <col min="1" max="16384" width="9.140625" style="1" customWidth="1"/>
  </cols>
  <sheetData>
    <row r="3" spans="2:14" s="5" customFormat="1" ht="12">
      <c r="B3" s="5" t="s">
        <v>0</v>
      </c>
      <c r="C3" s="5" t="s">
        <v>5</v>
      </c>
      <c r="D3" s="5" t="s">
        <v>10</v>
      </c>
      <c r="E3" s="5" t="s">
        <v>11</v>
      </c>
      <c r="F3" s="5" t="s">
        <v>1</v>
      </c>
      <c r="G3" s="5" t="s">
        <v>8</v>
      </c>
      <c r="H3" s="5" t="s">
        <v>9</v>
      </c>
      <c r="I3" s="5" t="s">
        <v>2</v>
      </c>
      <c r="J3" s="5" t="s">
        <v>15</v>
      </c>
      <c r="K3" s="5" t="s">
        <v>9</v>
      </c>
      <c r="L3" s="5" t="s">
        <v>3</v>
      </c>
      <c r="M3" s="5" t="s">
        <v>16</v>
      </c>
      <c r="N3" s="5" t="s">
        <v>9</v>
      </c>
    </row>
    <row r="4" ht="12">
      <c r="B4" s="2"/>
    </row>
    <row r="5" spans="2:14" ht="12">
      <c r="B5" s="4">
        <v>0.036364</v>
      </c>
      <c r="C5" s="4">
        <f>(-1+(SQRT(1+(8*$D$20*B5))))/(4*$D$20)</f>
        <v>0.012092013356343148</v>
      </c>
      <c r="D5" s="4">
        <f>(B5-C5)/2</f>
        <v>0.012135993321828426</v>
      </c>
      <c r="E5" s="7">
        <f>C5/B5</f>
        <v>0.3325270420290163</v>
      </c>
      <c r="F5" s="3">
        <v>8.1339</v>
      </c>
      <c r="G5" s="3">
        <f>(E5*$C$24)+((1-E5)*$C$25)</f>
        <v>8.13677960343461</v>
      </c>
      <c r="H5" s="4">
        <f>(F5-G5)^2</f>
        <v>8.292115940612086E-06</v>
      </c>
      <c r="I5" s="3">
        <v>7.7461</v>
      </c>
      <c r="J5" s="3">
        <f>(E5*$D$24)+((1-E5)*$D$25)</f>
        <v>7.759164982966673</v>
      </c>
      <c r="K5" s="4">
        <f>(I5-J5)^2</f>
        <v>0.0001706937799194417</v>
      </c>
      <c r="L5" s="3">
        <v>5.901</v>
      </c>
      <c r="M5" s="3">
        <f>(E5*$E$24)+((1-E5)*$E$25)</f>
        <v>5.86067072165236</v>
      </c>
      <c r="N5" s="4">
        <f>(L5-M5)^2</f>
        <v>0.0016264506920414153</v>
      </c>
    </row>
    <row r="6" spans="2:14" ht="12">
      <c r="B6" s="4">
        <v>0.021637</v>
      </c>
      <c r="C6" s="4">
        <f aca="true" t="shared" si="0" ref="C6:C16">(-1+(SQRT(1+(8*$D$20*B6))))/(4*$D$20)</f>
        <v>0.008795398940693094</v>
      </c>
      <c r="D6" s="4">
        <f aca="true" t="shared" si="1" ref="D6:D16">(B6-C6)/2</f>
        <v>0.006420800529653453</v>
      </c>
      <c r="E6" s="7">
        <f aca="true" t="shared" si="2" ref="E6:E16">C6/B6</f>
        <v>0.4064980792481903</v>
      </c>
      <c r="F6" s="3">
        <v>8.1477</v>
      </c>
      <c r="G6" s="3">
        <f aca="true" t="shared" si="3" ref="G6:G16">(E6*$C$24)+((1-E6)*$C$25)</f>
        <v>8.148301408610319</v>
      </c>
      <c r="H6" s="4">
        <f aca="true" t="shared" si="4" ref="H6:H16">(F6-G6)^2</f>
        <v>3.616923165652816E-07</v>
      </c>
      <c r="I6" s="3">
        <v>7.5165</v>
      </c>
      <c r="J6" s="3">
        <f aca="true" t="shared" si="5" ref="J6:J16">(E6*$D$24)+((1-E6)*$D$25)</f>
        <v>7.528550375704013</v>
      </c>
      <c r="K6" s="4">
        <f aca="true" t="shared" si="6" ref="K6:K16">(I6-J6)^2</f>
        <v>0.00014521155460786987</v>
      </c>
      <c r="L6" s="3">
        <v>5.8276</v>
      </c>
      <c r="M6" s="3">
        <f aca="true" t="shared" si="7" ref="M6:M16">(E6*$E$24)+((1-E6)*$E$25)</f>
        <v>5.822015437895965</v>
      </c>
      <c r="N6" s="4">
        <f aca="true" t="shared" si="8" ref="N6:N16">(L6-M6)^2</f>
        <v>3.1187333893825265E-05</v>
      </c>
    </row>
    <row r="7" spans="2:14" ht="12">
      <c r="B7" s="4">
        <v>0.014974</v>
      </c>
      <c r="C7" s="4">
        <f t="shared" si="0"/>
        <v>0.0069517489545359605</v>
      </c>
      <c r="D7" s="4">
        <f t="shared" si="1"/>
        <v>0.00401112552273202</v>
      </c>
      <c r="E7" s="7">
        <f t="shared" si="2"/>
        <v>0.4642546383421905</v>
      </c>
      <c r="F7" s="3">
        <v>8.1577</v>
      </c>
      <c r="G7" s="3">
        <f t="shared" si="3"/>
        <v>8.1572976299223</v>
      </c>
      <c r="H7" s="4">
        <f t="shared" si="4"/>
        <v>1.619016794278113E-07</v>
      </c>
      <c r="I7" s="3">
        <v>7.3547</v>
      </c>
      <c r="J7" s="3">
        <f t="shared" si="5"/>
        <v>7.348486573802193</v>
      </c>
      <c r="K7" s="4">
        <f t="shared" si="6"/>
        <v>3.860666511560075E-05</v>
      </c>
      <c r="L7" s="3">
        <v>5.7875</v>
      </c>
      <c r="M7" s="3">
        <f t="shared" si="7"/>
        <v>5.791833406326548</v>
      </c>
      <c r="N7" s="4">
        <f t="shared" si="8"/>
        <v>1.8778410390969074E-05</v>
      </c>
    </row>
    <row r="8" spans="2:14" ht="12">
      <c r="B8" s="4">
        <v>0.011435</v>
      </c>
      <c r="C8" s="4">
        <f t="shared" si="0"/>
        <v>0.005817333239936999</v>
      </c>
      <c r="D8" s="4">
        <f t="shared" si="1"/>
        <v>0.002808833380031501</v>
      </c>
      <c r="E8" s="7">
        <f t="shared" si="2"/>
        <v>0.5087304975895932</v>
      </c>
      <c r="F8" s="3">
        <v>8.1646</v>
      </c>
      <c r="G8" s="3">
        <f t="shared" si="3"/>
        <v>8.164225235706068</v>
      </c>
      <c r="H8" s="4">
        <f t="shared" si="4"/>
        <v>1.4044827600636342E-07</v>
      </c>
      <c r="I8" s="3">
        <v>7.233</v>
      </c>
      <c r="J8" s="3">
        <f t="shared" si="5"/>
        <v>7.209827130882411</v>
      </c>
      <c r="K8" s="4">
        <f t="shared" si="6"/>
        <v>0.0005369818631408782</v>
      </c>
      <c r="L8" s="3">
        <v>5.7555</v>
      </c>
      <c r="M8" s="3">
        <f t="shared" si="7"/>
        <v>5.768591512956529</v>
      </c>
      <c r="N8" s="4">
        <f t="shared" si="8"/>
        <v>0.00017138771149096654</v>
      </c>
    </row>
    <row r="9" spans="2:14" ht="12">
      <c r="B9" s="4">
        <v>0.009461</v>
      </c>
      <c r="C9" s="4">
        <f t="shared" si="0"/>
        <v>0.005116076450662358</v>
      </c>
      <c r="D9" s="4">
        <f t="shared" si="1"/>
        <v>0.0021724617746688214</v>
      </c>
      <c r="E9" s="7">
        <f t="shared" si="2"/>
        <v>0.5407543019408474</v>
      </c>
      <c r="F9" s="3">
        <v>8.1702</v>
      </c>
      <c r="G9" s="3">
        <f t="shared" si="3"/>
        <v>8.169213296555167</v>
      </c>
      <c r="H9" s="4">
        <f t="shared" si="4"/>
        <v>9.735836880439578E-07</v>
      </c>
      <c r="I9" s="3">
        <v>7.1175</v>
      </c>
      <c r="J9" s="3">
        <f t="shared" si="5"/>
        <v>7.109988635423185</v>
      </c>
      <c r="K9" s="4">
        <f t="shared" si="6"/>
        <v>5.642059780583126E-05</v>
      </c>
      <c r="L9" s="3">
        <v>5.7373</v>
      </c>
      <c r="M9" s="3">
        <f t="shared" si="7"/>
        <v>5.751856730118629</v>
      </c>
      <c r="N9" s="4">
        <f t="shared" si="8"/>
        <v>0.00021189839174658487</v>
      </c>
    </row>
    <row r="10" spans="2:14" ht="12">
      <c r="B10" s="4">
        <v>0.00798</v>
      </c>
      <c r="C10" s="4">
        <f t="shared" si="0"/>
        <v>0.004547364712488296</v>
      </c>
      <c r="D10" s="4">
        <f t="shared" si="1"/>
        <v>0.0017163176437558518</v>
      </c>
      <c r="E10" s="7">
        <f t="shared" si="2"/>
        <v>0.5698452020662025</v>
      </c>
      <c r="F10" s="3">
        <v>8.1746</v>
      </c>
      <c r="G10" s="3">
        <f t="shared" si="3"/>
        <v>8.173744525212097</v>
      </c>
      <c r="H10" s="4">
        <f t="shared" si="4"/>
        <v>7.318371127373771E-07</v>
      </c>
      <c r="I10" s="3">
        <v>7.0272</v>
      </c>
      <c r="J10" s="3">
        <f t="shared" si="5"/>
        <v>7.019293861366576</v>
      </c>
      <c r="K10" s="4">
        <f t="shared" si="6"/>
        <v>6.250702809092019E-05</v>
      </c>
      <c r="L10" s="3">
        <v>5.7229</v>
      </c>
      <c r="M10" s="3">
        <f t="shared" si="7"/>
        <v>5.736654604511784</v>
      </c>
      <c r="N10" s="4">
        <f t="shared" si="8"/>
        <v>0.00018918914527559508</v>
      </c>
    </row>
    <row r="11" spans="2:14" ht="12">
      <c r="B11" s="4">
        <v>0.006828</v>
      </c>
      <c r="C11" s="4">
        <f t="shared" si="0"/>
        <v>0.0040734979707972175</v>
      </c>
      <c r="D11" s="4">
        <f t="shared" si="1"/>
        <v>0.0013772510146013912</v>
      </c>
      <c r="E11" s="7">
        <f t="shared" si="2"/>
        <v>0.596587283362217</v>
      </c>
      <c r="F11" s="3">
        <v>8.179</v>
      </c>
      <c r="G11" s="3">
        <f t="shared" si="3"/>
        <v>8.177909899421637</v>
      </c>
      <c r="H11" s="4">
        <f t="shared" si="4"/>
        <v>1.188319270947362E-06</v>
      </c>
      <c r="I11" s="3">
        <v>6.9531</v>
      </c>
      <c r="J11" s="3">
        <f t="shared" si="5"/>
        <v>6.9359218443270745</v>
      </c>
      <c r="K11" s="4">
        <f t="shared" si="6"/>
        <v>0.00029508903232326516</v>
      </c>
      <c r="L11" s="3">
        <v>5.7103</v>
      </c>
      <c r="M11" s="3">
        <f t="shared" si="7"/>
        <v>5.722679908744424</v>
      </c>
      <c r="N11" s="4">
        <f t="shared" si="8"/>
        <v>0.00015326214052026213</v>
      </c>
    </row>
    <row r="12" spans="2:14" ht="12">
      <c r="B12" s="4">
        <v>0.007404</v>
      </c>
      <c r="C12" s="4">
        <f t="shared" si="0"/>
        <v>0.004314263563776666</v>
      </c>
      <c r="D12" s="4">
        <f t="shared" si="1"/>
        <v>0.0015448682181116672</v>
      </c>
      <c r="E12" s="7">
        <f t="shared" si="2"/>
        <v>0.5826936201751304</v>
      </c>
      <c r="F12" s="3">
        <v>8.1778</v>
      </c>
      <c r="G12" s="3">
        <f t="shared" si="3"/>
        <v>8.175745808090266</v>
      </c>
      <c r="H12" s="4">
        <f t="shared" si="4"/>
        <v>4.219704402015222E-06</v>
      </c>
      <c r="I12" s="3">
        <v>6.9726</v>
      </c>
      <c r="J12" s="3">
        <f t="shared" si="5"/>
        <v>6.979237198549242</v>
      </c>
      <c r="K12" s="4">
        <f t="shared" si="6"/>
        <v>4.4052404582065215E-05</v>
      </c>
      <c r="L12" s="3">
        <v>5.7147</v>
      </c>
      <c r="M12" s="3">
        <f t="shared" si="7"/>
        <v>5.729940365175787</v>
      </c>
      <c r="N12" s="4">
        <f t="shared" si="8"/>
        <v>0.00023226873069136402</v>
      </c>
    </row>
    <row r="13" spans="2:14" ht="12">
      <c r="B13" s="4">
        <v>0.004689</v>
      </c>
      <c r="C13" s="4">
        <f t="shared" si="0"/>
        <v>0.0030969142614745444</v>
      </c>
      <c r="D13" s="4">
        <f t="shared" si="1"/>
        <v>0.0007960428692627276</v>
      </c>
      <c r="E13" s="7">
        <f t="shared" si="2"/>
        <v>0.6604636940658019</v>
      </c>
      <c r="F13" s="3">
        <v>8.1891</v>
      </c>
      <c r="G13" s="3">
        <f t="shared" si="3"/>
        <v>8.187859355142661</v>
      </c>
      <c r="H13" s="4">
        <f t="shared" si="4"/>
        <v>1.5391996620400313E-06</v>
      </c>
      <c r="I13" s="3">
        <v>6.7279</v>
      </c>
      <c r="J13" s="3">
        <f t="shared" si="5"/>
        <v>6.736778586079815</v>
      </c>
      <c r="K13" s="4">
        <f t="shared" si="6"/>
        <v>7.882929077668585E-05</v>
      </c>
      <c r="L13" s="3">
        <v>5.6758</v>
      </c>
      <c r="M13" s="3">
        <f t="shared" si="7"/>
        <v>5.689299806559686</v>
      </c>
      <c r="N13" s="4">
        <f t="shared" si="8"/>
        <v>0.00018224477714894326</v>
      </c>
    </row>
    <row r="14" spans="2:14" ht="12">
      <c r="B14" s="4">
        <v>0.003455</v>
      </c>
      <c r="C14" s="4">
        <f t="shared" si="0"/>
        <v>0.002454732151053217</v>
      </c>
      <c r="D14" s="4">
        <f t="shared" si="1"/>
        <v>0.0005001339244733915</v>
      </c>
      <c r="E14" s="7">
        <f t="shared" si="2"/>
        <v>0.7104868744003522</v>
      </c>
      <c r="F14" s="3">
        <v>8.196</v>
      </c>
      <c r="G14" s="3">
        <f t="shared" si="3"/>
        <v>8.195651017389824</v>
      </c>
      <c r="H14" s="4">
        <f t="shared" si="4"/>
        <v>1.2178886220472446E-07</v>
      </c>
      <c r="I14" s="3">
        <v>6.5698</v>
      </c>
      <c r="J14" s="3">
        <f t="shared" si="5"/>
        <v>6.580824627333765</v>
      </c>
      <c r="K14" s="4">
        <f t="shared" si="6"/>
        <v>0.00012154240784840504</v>
      </c>
      <c r="L14" s="3">
        <v>5.6532</v>
      </c>
      <c r="M14" s="3">
        <f t="shared" si="7"/>
        <v>5.663159031698033</v>
      </c>
      <c r="N14" s="4">
        <f t="shared" si="8"/>
        <v>9.918231236242439E-05</v>
      </c>
    </row>
    <row r="15" spans="2:14" ht="12">
      <c r="B15" s="4">
        <v>0.002221</v>
      </c>
      <c r="C15" s="4">
        <f t="shared" si="0"/>
        <v>0.0017263009277417455</v>
      </c>
      <c r="D15" s="4">
        <f t="shared" si="1"/>
        <v>0.0002473495361291272</v>
      </c>
      <c r="E15" s="7">
        <f t="shared" si="2"/>
        <v>0.7772629120854325</v>
      </c>
      <c r="F15" s="3">
        <v>8.2047</v>
      </c>
      <c r="G15" s="3">
        <f t="shared" si="3"/>
        <v>8.20605212200505</v>
      </c>
      <c r="H15" s="4">
        <f t="shared" si="4"/>
        <v>1.8282339165364524E-06</v>
      </c>
      <c r="I15" s="3">
        <v>6.3289</v>
      </c>
      <c r="J15" s="3">
        <f t="shared" si="5"/>
        <v>6.372641393946446</v>
      </c>
      <c r="K15" s="4">
        <f t="shared" si="6"/>
        <v>0.0019133095443781775</v>
      </c>
      <c r="L15" s="3">
        <v>5.6445</v>
      </c>
      <c r="M15" s="3">
        <f t="shared" si="7"/>
        <v>5.628263662079295</v>
      </c>
      <c r="N15" s="4">
        <f t="shared" si="8"/>
        <v>0.00026361866907531964</v>
      </c>
    </row>
    <row r="16" spans="2:14" ht="12">
      <c r="B16" s="4">
        <v>0.001645</v>
      </c>
      <c r="C16" s="4">
        <f t="shared" si="0"/>
        <v>0.001344793882607873</v>
      </c>
      <c r="D16" s="4">
        <f t="shared" si="1"/>
        <v>0.00015010305869606348</v>
      </c>
      <c r="E16" s="7">
        <f t="shared" si="2"/>
        <v>0.817503880004786</v>
      </c>
      <c r="F16" s="3">
        <v>8.2098</v>
      </c>
      <c r="G16" s="3">
        <f t="shared" si="3"/>
        <v>8.212320096740553</v>
      </c>
      <c r="H16" s="4">
        <f t="shared" si="4"/>
        <v>6.3508875817502275E-06</v>
      </c>
      <c r="I16" s="3">
        <v>6.2806</v>
      </c>
      <c r="J16" s="3">
        <f t="shared" si="5"/>
        <v>6.2471847914508745</v>
      </c>
      <c r="K16" s="4">
        <f t="shared" si="6"/>
        <v>0.0011165761623815349</v>
      </c>
      <c r="L16" s="3">
        <v>5.6419</v>
      </c>
      <c r="M16" s="3">
        <f t="shared" si="7"/>
        <v>5.607234809544138</v>
      </c>
      <c r="N16" s="4">
        <f t="shared" si="8"/>
        <v>0.001201675429341134</v>
      </c>
    </row>
    <row r="17" spans="7:14" ht="12">
      <c r="G17" s="1" t="s">
        <v>17</v>
      </c>
      <c r="H17" s="4">
        <f>SUM(H5:H16)</f>
        <v>2.5909712708886895E-05</v>
      </c>
      <c r="J17" s="1" t="s">
        <v>18</v>
      </c>
      <c r="K17" s="4">
        <f>SUM(K5:K16)</f>
        <v>0.004579820330970675</v>
      </c>
      <c r="M17" s="1" t="s">
        <v>19</v>
      </c>
      <c r="N17" s="4">
        <f>SUM(N5:N16)</f>
        <v>0.004381143743978803</v>
      </c>
    </row>
    <row r="20" spans="3:8" ht="12">
      <c r="C20" s="1" t="s">
        <v>7</v>
      </c>
      <c r="D20" s="1">
        <v>83</v>
      </c>
      <c r="F20" s="25" t="s">
        <v>12</v>
      </c>
      <c r="H20" s="4">
        <f>H17+K17+N17</f>
        <v>0.008986873787658365</v>
      </c>
    </row>
    <row r="22" ht="12">
      <c r="B22" s="5" t="s">
        <v>13</v>
      </c>
    </row>
    <row r="23" spans="3:5" ht="12">
      <c r="C23" s="1" t="s">
        <v>1</v>
      </c>
      <c r="D23" s="1" t="s">
        <v>2</v>
      </c>
      <c r="E23" s="1" t="s">
        <v>3</v>
      </c>
    </row>
    <row r="24" spans="2:5" ht="12">
      <c r="B24" s="1" t="s">
        <v>4</v>
      </c>
      <c r="C24" s="3">
        <v>8.240745880925216</v>
      </c>
      <c r="D24" s="3">
        <v>5.678228715913429</v>
      </c>
      <c r="E24" s="3">
        <v>5.511867222877021</v>
      </c>
    </row>
    <row r="25" spans="2:5" ht="12">
      <c r="B25" s="1" t="s">
        <v>14</v>
      </c>
      <c r="C25" s="3">
        <v>8.084984847839099</v>
      </c>
      <c r="D25" s="3">
        <v>8.79586253493581</v>
      </c>
      <c r="E25" s="3">
        <v>6.034440451664668</v>
      </c>
    </row>
    <row r="27" ht="15">
      <c r="B27" s="26" t="s">
        <v>38</v>
      </c>
    </row>
    <row r="29" spans="2:6" ht="12">
      <c r="B29" s="5" t="s">
        <v>39</v>
      </c>
      <c r="F29" s="27"/>
    </row>
    <row r="30" spans="2:6" ht="12">
      <c r="B30" s="28" t="s">
        <v>40</v>
      </c>
      <c r="C30" s="5" t="s">
        <v>7</v>
      </c>
      <c r="D30" s="5"/>
      <c r="E30" s="28"/>
      <c r="F30" s="28"/>
    </row>
    <row r="31" spans="2:5" ht="12">
      <c r="B31" s="1" t="s">
        <v>41</v>
      </c>
      <c r="C31" s="29">
        <v>79</v>
      </c>
      <c r="D31" s="29"/>
      <c r="E31" s="29"/>
    </row>
    <row r="32" spans="2:4" ht="12">
      <c r="B32" s="1" t="s">
        <v>42</v>
      </c>
      <c r="C32" s="29">
        <v>81</v>
      </c>
      <c r="D32" s="29"/>
    </row>
    <row r="33" spans="2:4" ht="12">
      <c r="B33" s="1" t="s">
        <v>43</v>
      </c>
      <c r="C33" s="29">
        <v>82</v>
      </c>
      <c r="D33" s="29"/>
    </row>
    <row r="34" spans="2:4" ht="12">
      <c r="B34" s="1" t="s">
        <v>44</v>
      </c>
      <c r="C34" s="30">
        <v>81</v>
      </c>
      <c r="D34" s="30"/>
    </row>
    <row r="35" spans="2:4" ht="12">
      <c r="B35" s="1" t="s">
        <v>45</v>
      </c>
      <c r="C35" s="31">
        <v>82</v>
      </c>
      <c r="D35" s="31"/>
    </row>
    <row r="36" spans="2:4" ht="12">
      <c r="B36" s="1" t="s">
        <v>46</v>
      </c>
      <c r="C36" s="31">
        <v>82</v>
      </c>
      <c r="D36" s="31"/>
    </row>
    <row r="37" spans="2:4" ht="12">
      <c r="B37" s="1" t="s">
        <v>47</v>
      </c>
      <c r="C37" s="29">
        <v>80</v>
      </c>
      <c r="D37" s="29"/>
    </row>
    <row r="38" spans="2:4" ht="12">
      <c r="B38" s="1" t="s">
        <v>48</v>
      </c>
      <c r="C38" s="29">
        <v>84</v>
      </c>
      <c r="D38" s="29"/>
    </row>
    <row r="39" spans="2:4" ht="12">
      <c r="B39" s="1" t="s">
        <v>49</v>
      </c>
      <c r="C39" s="29">
        <v>84</v>
      </c>
      <c r="D39" s="29"/>
    </row>
    <row r="40" spans="2:4" ht="12">
      <c r="B40" s="1" t="s">
        <v>50</v>
      </c>
      <c r="C40" s="31">
        <v>83</v>
      </c>
      <c r="D40" s="31"/>
    </row>
    <row r="41" spans="2:4" ht="12">
      <c r="B41" s="1" t="s">
        <v>51</v>
      </c>
      <c r="C41" s="29">
        <v>76</v>
      </c>
      <c r="D41" s="29"/>
    </row>
    <row r="42" spans="2:4" ht="12">
      <c r="B42" s="1" t="s">
        <v>52</v>
      </c>
      <c r="C42" s="29">
        <v>112</v>
      </c>
      <c r="D42" s="29"/>
    </row>
    <row r="43" spans="2:5" ht="12">
      <c r="B43" s="5" t="s">
        <v>53</v>
      </c>
      <c r="C43" s="29">
        <f>STDEV(C31:C42)</f>
        <v>9.143634977735116</v>
      </c>
      <c r="D43" s="29"/>
      <c r="E43" s="32"/>
    </row>
    <row r="44" spans="2:5" ht="12">
      <c r="B44" s="5" t="s">
        <v>54</v>
      </c>
      <c r="C44" s="31">
        <f>C43/SQRT(11)</f>
        <v>2.7569096764651846</v>
      </c>
      <c r="D44" s="31"/>
      <c r="E44" s="33"/>
    </row>
    <row r="46" spans="2:5" ht="12">
      <c r="B46" s="1" t="s">
        <v>56</v>
      </c>
      <c r="C46" s="1">
        <v>83</v>
      </c>
      <c r="D46" s="34" t="s">
        <v>55</v>
      </c>
      <c r="E46" s="1">
        <v>3</v>
      </c>
    </row>
    <row r="47" ht="12">
      <c r="D47" s="3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8"/>
  <sheetViews>
    <sheetView workbookViewId="0" topLeftCell="A1">
      <selection activeCell="B2" sqref="B2"/>
    </sheetView>
  </sheetViews>
  <sheetFormatPr defaultColWidth="11.421875" defaultRowHeight="12.75"/>
  <cols>
    <col min="1" max="7" width="8.8515625" style="0" customWidth="1"/>
    <col min="8" max="8" width="9.421875" style="9" bestFit="1" customWidth="1"/>
    <col min="9" max="16384" width="8.8515625" style="0" customWidth="1"/>
  </cols>
  <sheetData>
    <row r="2" ht="12">
      <c r="B2" s="8" t="s">
        <v>20</v>
      </c>
    </row>
    <row r="4" spans="3:8" ht="12">
      <c r="C4" t="s">
        <v>7</v>
      </c>
      <c r="D4">
        <v>10</v>
      </c>
      <c r="F4" t="s">
        <v>12</v>
      </c>
      <c r="H4" s="9">
        <v>0.17212109791836594</v>
      </c>
    </row>
    <row r="5" spans="3:8" ht="12">
      <c r="C5" t="s">
        <v>7</v>
      </c>
      <c r="D5">
        <v>20</v>
      </c>
      <c r="F5" t="s">
        <v>12</v>
      </c>
      <c r="H5" s="9">
        <v>0.08372106871335472</v>
      </c>
    </row>
    <row r="6" spans="3:8" ht="12">
      <c r="C6" t="s">
        <v>7</v>
      </c>
      <c r="D6">
        <v>30</v>
      </c>
      <c r="F6" t="s">
        <v>12</v>
      </c>
      <c r="H6" s="9">
        <v>0.045815690650047765</v>
      </c>
    </row>
    <row r="7" spans="3:8" ht="12">
      <c r="C7" t="s">
        <v>7</v>
      </c>
      <c r="D7">
        <v>40</v>
      </c>
      <c r="F7" t="s">
        <v>12</v>
      </c>
      <c r="H7" s="9">
        <v>0.02706592250229092</v>
      </c>
    </row>
    <row r="8" spans="3:8" ht="12">
      <c r="C8" t="s">
        <v>7</v>
      </c>
      <c r="D8">
        <v>50</v>
      </c>
      <c r="F8" t="s">
        <v>12</v>
      </c>
      <c r="H8" s="9">
        <v>0.017280328771096393</v>
      </c>
    </row>
    <row r="9" spans="3:8" ht="12">
      <c r="C9" t="s">
        <v>7</v>
      </c>
      <c r="D9">
        <v>60</v>
      </c>
      <c r="F9" t="s">
        <v>12</v>
      </c>
      <c r="H9" s="9">
        <v>0.01221223073072795</v>
      </c>
    </row>
    <row r="10" spans="3:8" ht="12">
      <c r="C10" t="s">
        <v>7</v>
      </c>
      <c r="D10">
        <v>70</v>
      </c>
      <c r="F10" t="s">
        <v>12</v>
      </c>
      <c r="H10" s="9">
        <v>0.00981821372361326</v>
      </c>
    </row>
    <row r="11" spans="3:8" s="6" customFormat="1" ht="12">
      <c r="C11" s="6" t="s">
        <v>7</v>
      </c>
      <c r="D11" s="6">
        <v>80</v>
      </c>
      <c r="F11" s="6" t="s">
        <v>12</v>
      </c>
      <c r="H11" s="10">
        <v>0.00901637107833158</v>
      </c>
    </row>
    <row r="12" spans="3:8" ht="12">
      <c r="C12" t="s">
        <v>7</v>
      </c>
      <c r="D12">
        <v>90</v>
      </c>
      <c r="F12" t="s">
        <v>12</v>
      </c>
      <c r="H12" s="9">
        <v>0.009193398163733001</v>
      </c>
    </row>
    <row r="13" spans="3:8" ht="12">
      <c r="C13" t="s">
        <v>7</v>
      </c>
      <c r="D13">
        <v>100</v>
      </c>
      <c r="F13" t="s">
        <v>12</v>
      </c>
      <c r="H13" s="9">
        <v>0.009983478466042502</v>
      </c>
    </row>
    <row r="14" spans="7:8" ht="12">
      <c r="G14" s="6" t="s">
        <v>21</v>
      </c>
      <c r="H14" s="9">
        <f>MIN(H4:H13)</f>
        <v>0.00901637107833158</v>
      </c>
    </row>
    <row r="16" ht="12">
      <c r="B16" s="8" t="s">
        <v>22</v>
      </c>
    </row>
    <row r="18" spans="3:8" ht="12">
      <c r="C18" t="s">
        <v>7</v>
      </c>
      <c r="D18">
        <v>80</v>
      </c>
      <c r="F18" t="s">
        <v>12</v>
      </c>
      <c r="H18" s="9">
        <v>0.009016371078331569</v>
      </c>
    </row>
    <row r="19" spans="3:8" ht="12">
      <c r="C19" t="s">
        <v>7</v>
      </c>
      <c r="D19">
        <v>81</v>
      </c>
      <c r="F19" t="s">
        <v>12</v>
      </c>
      <c r="H19" s="9">
        <v>0.008997525565771769</v>
      </c>
    </row>
    <row r="20" spans="3:8" ht="12">
      <c r="C20" t="s">
        <v>7</v>
      </c>
      <c r="D20">
        <v>82</v>
      </c>
      <c r="F20" t="s">
        <v>12</v>
      </c>
      <c r="H20" s="9">
        <v>0.008987833288018589</v>
      </c>
    </row>
    <row r="21" spans="3:8" s="6" customFormat="1" ht="12">
      <c r="C21" s="6" t="s">
        <v>7</v>
      </c>
      <c r="D21" s="6">
        <v>83</v>
      </c>
      <c r="F21" s="6" t="s">
        <v>12</v>
      </c>
      <c r="H21" s="10">
        <v>0.008986873787658299</v>
      </c>
    </row>
    <row r="22" spans="3:8" ht="12">
      <c r="C22" t="s">
        <v>7</v>
      </c>
      <c r="D22">
        <v>84</v>
      </c>
      <c r="F22" t="s">
        <v>12</v>
      </c>
      <c r="H22" s="9">
        <v>0.008994247166539737</v>
      </c>
    </row>
    <row r="23" spans="3:8" ht="12">
      <c r="C23" t="s">
        <v>7</v>
      </c>
      <c r="D23">
        <v>85</v>
      </c>
      <c r="F23" t="s">
        <v>12</v>
      </c>
      <c r="H23" s="9">
        <v>0.00900957293139197</v>
      </c>
    </row>
    <row r="24" spans="3:8" ht="12">
      <c r="C24" t="s">
        <v>7</v>
      </c>
      <c r="D24">
        <v>86</v>
      </c>
      <c r="F24" t="s">
        <v>12</v>
      </c>
      <c r="H24" s="9">
        <v>0.009032488913856798</v>
      </c>
    </row>
    <row r="25" spans="3:8" ht="12">
      <c r="C25" t="s">
        <v>7</v>
      </c>
      <c r="D25">
        <v>87</v>
      </c>
      <c r="F25" t="s">
        <v>12</v>
      </c>
      <c r="H25" s="9">
        <v>0.009062650259493186</v>
      </c>
    </row>
    <row r="26" spans="3:8" ht="12">
      <c r="C26" t="s">
        <v>7</v>
      </c>
      <c r="D26">
        <v>88</v>
      </c>
      <c r="F26" t="s">
        <v>12</v>
      </c>
      <c r="H26" s="9">
        <v>0.009099728480753954</v>
      </c>
    </row>
    <row r="27" spans="3:8" ht="12">
      <c r="C27" t="s">
        <v>7</v>
      </c>
      <c r="D27">
        <v>89</v>
      </c>
      <c r="F27" t="s">
        <v>12</v>
      </c>
      <c r="H27" s="9">
        <v>0.009143410569343294</v>
      </c>
    </row>
    <row r="28" spans="7:8" ht="12">
      <c r="G28" s="6" t="s">
        <v>21</v>
      </c>
      <c r="H28" s="9">
        <f>MIN(H18:H27)</f>
        <v>0.008986873787658299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10"/>
  <sheetViews>
    <sheetView workbookViewId="0" topLeftCell="A1">
      <selection activeCell="J16" sqref="J16"/>
    </sheetView>
  </sheetViews>
  <sheetFormatPr defaultColWidth="11.421875" defaultRowHeight="12.75"/>
  <cols>
    <col min="1" max="7" width="8.8515625" style="0" customWidth="1"/>
    <col min="8" max="8" width="10.421875" style="35" bestFit="1" customWidth="1"/>
    <col min="9" max="16384" width="8.8515625" style="0" customWidth="1"/>
  </cols>
  <sheetData>
    <row r="2" ht="12">
      <c r="B2" s="8" t="s">
        <v>57</v>
      </c>
    </row>
    <row r="4" spans="3:8" ht="12">
      <c r="C4" t="s">
        <v>7</v>
      </c>
      <c r="D4">
        <v>78</v>
      </c>
      <c r="F4" t="s">
        <v>12</v>
      </c>
      <c r="H4" s="35">
        <v>0.0061591</v>
      </c>
    </row>
    <row r="5" spans="3:8" s="6" customFormat="1" ht="12">
      <c r="C5" s="6" t="s">
        <v>7</v>
      </c>
      <c r="D5" s="6">
        <v>79</v>
      </c>
      <c r="F5" s="6" t="s">
        <v>12</v>
      </c>
      <c r="H5" s="36">
        <v>0.006159</v>
      </c>
    </row>
    <row r="6" spans="3:8" ht="12">
      <c r="C6" t="s">
        <v>7</v>
      </c>
      <c r="D6">
        <v>80</v>
      </c>
      <c r="F6" t="s">
        <v>12</v>
      </c>
      <c r="H6" s="35">
        <v>0.0061641</v>
      </c>
    </row>
    <row r="7" spans="3:8" ht="12">
      <c r="C7" t="s">
        <v>7</v>
      </c>
      <c r="D7">
        <v>81</v>
      </c>
      <c r="F7" t="s">
        <v>12</v>
      </c>
      <c r="H7" s="35">
        <v>0.0061741</v>
      </c>
    </row>
    <row r="8" spans="3:8" ht="12">
      <c r="C8" t="s">
        <v>7</v>
      </c>
      <c r="D8">
        <v>82</v>
      </c>
      <c r="F8" t="s">
        <v>12</v>
      </c>
      <c r="H8" s="35">
        <v>0.0061888</v>
      </c>
    </row>
    <row r="9" spans="3:8" ht="12">
      <c r="C9" t="s">
        <v>7</v>
      </c>
      <c r="D9">
        <v>83</v>
      </c>
      <c r="F9" t="s">
        <v>12</v>
      </c>
      <c r="H9" s="35">
        <v>0.0062079</v>
      </c>
    </row>
    <row r="10" spans="3:8" ht="12">
      <c r="C10" t="s">
        <v>7</v>
      </c>
      <c r="D10">
        <v>84</v>
      </c>
      <c r="F10" t="s">
        <v>12</v>
      </c>
      <c r="H10" s="35">
        <v>0.0062313</v>
      </c>
    </row>
    <row r="11" spans="3:8" ht="12">
      <c r="C11" t="s">
        <v>7</v>
      </c>
      <c r="D11">
        <v>85</v>
      </c>
      <c r="F11" t="s">
        <v>12</v>
      </c>
      <c r="H11" s="35">
        <v>0.0062588</v>
      </c>
    </row>
    <row r="12" spans="3:8" ht="12">
      <c r="C12" t="s">
        <v>7</v>
      </c>
      <c r="D12">
        <v>86</v>
      </c>
      <c r="F12" t="s">
        <v>12</v>
      </c>
      <c r="H12" s="35">
        <v>0.0062902</v>
      </c>
    </row>
    <row r="13" spans="3:8" ht="12">
      <c r="C13" t="s">
        <v>7</v>
      </c>
      <c r="D13">
        <v>87</v>
      </c>
      <c r="F13" t="s">
        <v>12</v>
      </c>
      <c r="H13" s="35">
        <v>0.0063253</v>
      </c>
    </row>
    <row r="14" spans="3:8" ht="12">
      <c r="C14" t="s">
        <v>7</v>
      </c>
      <c r="D14">
        <v>88</v>
      </c>
      <c r="F14" t="s">
        <v>12</v>
      </c>
      <c r="H14" s="35">
        <v>0.0063638</v>
      </c>
    </row>
    <row r="15" spans="7:8" ht="12">
      <c r="G15" t="s">
        <v>21</v>
      </c>
      <c r="H15" s="35">
        <v>0.006159</v>
      </c>
    </row>
    <row r="17" ht="12">
      <c r="B17" s="8" t="s">
        <v>58</v>
      </c>
    </row>
    <row r="19" spans="3:8" ht="12">
      <c r="C19" t="s">
        <v>7</v>
      </c>
      <c r="D19">
        <v>78</v>
      </c>
      <c r="F19" t="s">
        <v>12</v>
      </c>
      <c r="H19" s="35">
        <v>0.008805627918415014</v>
      </c>
    </row>
    <row r="20" spans="3:8" ht="12">
      <c r="C20" t="s">
        <v>7</v>
      </c>
      <c r="D20">
        <v>79</v>
      </c>
      <c r="F20" t="s">
        <v>12</v>
      </c>
      <c r="H20" s="35">
        <v>0.008778515028031463</v>
      </c>
    </row>
    <row r="21" spans="3:8" ht="12">
      <c r="C21" t="s">
        <v>7</v>
      </c>
      <c r="D21">
        <v>80</v>
      </c>
      <c r="F21" t="s">
        <v>12</v>
      </c>
      <c r="H21" s="35">
        <v>0.008761014846216567</v>
      </c>
    </row>
    <row r="22" spans="3:8" s="6" customFormat="1" ht="12">
      <c r="C22" s="6" t="s">
        <v>7</v>
      </c>
      <c r="D22" s="6">
        <v>81</v>
      </c>
      <c r="F22" s="6" t="s">
        <v>12</v>
      </c>
      <c r="H22" s="36">
        <v>0.008752671311511268</v>
      </c>
    </row>
    <row r="23" spans="3:8" ht="12">
      <c r="C23" t="s">
        <v>7</v>
      </c>
      <c r="D23">
        <v>82</v>
      </c>
      <c r="F23" t="s">
        <v>12</v>
      </c>
      <c r="H23" s="35">
        <v>0.008753051417620556</v>
      </c>
    </row>
    <row r="24" spans="3:8" ht="12">
      <c r="C24" t="s">
        <v>7</v>
      </c>
      <c r="D24">
        <v>83</v>
      </c>
      <c r="F24" t="s">
        <v>12</v>
      </c>
      <c r="H24" s="35">
        <v>0.008761743877208853</v>
      </c>
    </row>
    <row r="25" spans="3:8" ht="12">
      <c r="C25" t="s">
        <v>7</v>
      </c>
      <c r="D25">
        <v>84</v>
      </c>
      <c r="F25" t="s">
        <v>12</v>
      </c>
      <c r="H25" s="35">
        <v>0.00877835787442903</v>
      </c>
    </row>
    <row r="26" spans="3:8" ht="12">
      <c r="C26" t="s">
        <v>7</v>
      </c>
      <c r="D26">
        <v>85</v>
      </c>
      <c r="F26" t="s">
        <v>12</v>
      </c>
      <c r="H26" s="35">
        <v>0.00880252189951071</v>
      </c>
    </row>
    <row r="27" spans="3:8" ht="12">
      <c r="C27" t="s">
        <v>7</v>
      </c>
      <c r="D27">
        <v>86</v>
      </c>
      <c r="F27" t="s">
        <v>12</v>
      </c>
      <c r="H27" s="35">
        <v>0.008833882659295158</v>
      </c>
    </row>
    <row r="28" spans="3:8" ht="12">
      <c r="C28" t="s">
        <v>7</v>
      </c>
      <c r="D28">
        <v>87</v>
      </c>
      <c r="F28" t="s">
        <v>12</v>
      </c>
      <c r="H28" s="35">
        <v>0.008872104058113684</v>
      </c>
    </row>
    <row r="29" spans="3:8" ht="12">
      <c r="C29" t="s">
        <v>7</v>
      </c>
      <c r="D29">
        <v>88</v>
      </c>
      <c r="F29" t="s">
        <v>12</v>
      </c>
      <c r="H29" s="35">
        <v>0.008916866243867928</v>
      </c>
    </row>
    <row r="30" spans="7:8" ht="12">
      <c r="G30" t="s">
        <v>21</v>
      </c>
      <c r="H30" s="35">
        <f>MIN(H19:H29)</f>
        <v>0.008752671311511268</v>
      </c>
    </row>
    <row r="32" ht="12">
      <c r="B32" s="8" t="s">
        <v>59</v>
      </c>
    </row>
    <row r="34" spans="3:8" ht="12">
      <c r="C34" t="s">
        <v>7</v>
      </c>
      <c r="D34">
        <v>78</v>
      </c>
      <c r="F34" t="s">
        <v>12</v>
      </c>
      <c r="H34" s="35">
        <v>0.00900887595114169</v>
      </c>
    </row>
    <row r="35" spans="3:8" ht="12">
      <c r="C35" t="s">
        <v>7</v>
      </c>
      <c r="D35">
        <v>79</v>
      </c>
      <c r="F35" t="s">
        <v>12</v>
      </c>
      <c r="H35" s="35">
        <v>0.008972011434372817</v>
      </c>
    </row>
    <row r="36" spans="3:8" ht="12">
      <c r="C36" t="s">
        <v>7</v>
      </c>
      <c r="D36">
        <v>80</v>
      </c>
      <c r="F36" t="s">
        <v>12</v>
      </c>
      <c r="H36" s="35">
        <v>0.00894511986071069</v>
      </c>
    </row>
    <row r="37" spans="3:8" ht="12">
      <c r="C37" t="s">
        <v>7</v>
      </c>
      <c r="D37">
        <v>81</v>
      </c>
      <c r="F37" t="s">
        <v>12</v>
      </c>
      <c r="H37" s="35">
        <v>0.008927741397331799</v>
      </c>
    </row>
    <row r="38" spans="3:8" s="6" customFormat="1" ht="12">
      <c r="C38" s="6" t="s">
        <v>7</v>
      </c>
      <c r="D38" s="6">
        <v>82</v>
      </c>
      <c r="F38" s="6" t="s">
        <v>12</v>
      </c>
      <c r="H38" s="36">
        <v>0.008919438919264054</v>
      </c>
    </row>
    <row r="39" spans="3:8" ht="12">
      <c r="C39" t="s">
        <v>7</v>
      </c>
      <c r="D39">
        <v>83</v>
      </c>
      <c r="F39" t="s">
        <v>12</v>
      </c>
      <c r="H39" s="35">
        <v>0.008919796720942045</v>
      </c>
    </row>
    <row r="40" spans="3:8" ht="12">
      <c r="C40" t="s">
        <v>7</v>
      </c>
      <c r="D40">
        <v>84</v>
      </c>
      <c r="F40" t="s">
        <v>12</v>
      </c>
      <c r="H40" s="35">
        <v>0.008928419311665122</v>
      </c>
    </row>
    <row r="41" spans="3:8" ht="12">
      <c r="C41" t="s">
        <v>7</v>
      </c>
      <c r="D41">
        <v>85</v>
      </c>
      <c r="F41" t="s">
        <v>12</v>
      </c>
      <c r="H41" s="35">
        <v>0.0089449302887579</v>
      </c>
    </row>
    <row r="42" spans="3:8" ht="12">
      <c r="C42" t="s">
        <v>7</v>
      </c>
      <c r="D42">
        <v>86</v>
      </c>
      <c r="F42" t="s">
        <v>12</v>
      </c>
      <c r="H42" s="35">
        <v>0.008968971282752213</v>
      </c>
    </row>
    <row r="43" spans="3:8" ht="12">
      <c r="C43" t="s">
        <v>7</v>
      </c>
      <c r="D43">
        <v>87</v>
      </c>
      <c r="F43" t="s">
        <v>12</v>
      </c>
      <c r="H43" s="35">
        <v>0.00900020096936828</v>
      </c>
    </row>
    <row r="44" spans="3:8" ht="12">
      <c r="C44" t="s">
        <v>7</v>
      </c>
      <c r="D44">
        <v>88</v>
      </c>
      <c r="F44" t="s">
        <v>12</v>
      </c>
      <c r="H44" s="35">
        <v>0.00903829414350266</v>
      </c>
    </row>
    <row r="45" spans="7:8" ht="12">
      <c r="G45" t="s">
        <v>21</v>
      </c>
      <c r="H45" s="35">
        <f>MIN(H34:H44)</f>
        <v>0.008919438919264054</v>
      </c>
    </row>
    <row r="47" ht="12">
      <c r="B47" s="8" t="s">
        <v>60</v>
      </c>
    </row>
    <row r="49" spans="3:8" ht="12">
      <c r="C49" t="s">
        <v>7</v>
      </c>
      <c r="D49">
        <v>78</v>
      </c>
      <c r="F49" t="s">
        <v>12</v>
      </c>
      <c r="H49" s="35">
        <v>0.00820595444211689</v>
      </c>
    </row>
    <row r="50" spans="3:8" ht="12">
      <c r="C50" t="s">
        <v>7</v>
      </c>
      <c r="D50">
        <v>79</v>
      </c>
      <c r="F50" t="s">
        <v>12</v>
      </c>
      <c r="H50" s="35">
        <v>0.008185759628036766</v>
      </c>
    </row>
    <row r="51" spans="3:8" ht="12">
      <c r="C51" t="s">
        <v>7</v>
      </c>
      <c r="D51">
        <v>80</v>
      </c>
      <c r="F51" t="s">
        <v>12</v>
      </c>
      <c r="H51" s="35">
        <v>0.00817494801757369</v>
      </c>
    </row>
    <row r="52" spans="3:8" s="6" customFormat="1" ht="12">
      <c r="C52" s="6" t="s">
        <v>7</v>
      </c>
      <c r="D52" s="6">
        <v>81</v>
      </c>
      <c r="F52" s="6" t="s">
        <v>12</v>
      </c>
      <c r="H52" s="36">
        <v>0.008173085000926074</v>
      </c>
    </row>
    <row r="53" spans="3:8" ht="12">
      <c r="C53" t="s">
        <v>7</v>
      </c>
      <c r="D53">
        <v>82</v>
      </c>
      <c r="F53" t="s">
        <v>12</v>
      </c>
      <c r="H53" s="35">
        <v>0.00817975741389617</v>
      </c>
    </row>
    <row r="54" spans="3:8" ht="12">
      <c r="C54" t="s">
        <v>7</v>
      </c>
      <c r="D54">
        <v>83</v>
      </c>
      <c r="F54" t="s">
        <v>12</v>
      </c>
      <c r="H54" s="35">
        <v>0.00819457232206231</v>
      </c>
    </row>
    <row r="55" spans="3:8" ht="12">
      <c r="C55" t="s">
        <v>7</v>
      </c>
      <c r="D55">
        <v>84</v>
      </c>
      <c r="F55" t="s">
        <v>12</v>
      </c>
      <c r="H55" s="35">
        <v>0.00821715588413341</v>
      </c>
    </row>
    <row r="56" spans="3:8" ht="12">
      <c r="C56" t="s">
        <v>7</v>
      </c>
      <c r="D56">
        <v>85</v>
      </c>
      <c r="F56" t="s">
        <v>12</v>
      </c>
      <c r="H56" s="35">
        <v>0.008247152288628507</v>
      </c>
    </row>
    <row r="57" spans="3:8" ht="12">
      <c r="C57" t="s">
        <v>7</v>
      </c>
      <c r="D57">
        <v>86</v>
      </c>
      <c r="F57" t="s">
        <v>12</v>
      </c>
      <c r="H57" s="35">
        <v>0.008284222758512481</v>
      </c>
    </row>
    <row r="58" spans="3:8" ht="12">
      <c r="C58" t="s">
        <v>7</v>
      </c>
      <c r="D58">
        <v>87</v>
      </c>
      <c r="F58" t="s">
        <v>12</v>
      </c>
      <c r="H58" s="35">
        <v>0.008328044618855487</v>
      </c>
    </row>
    <row r="59" spans="3:8" ht="12">
      <c r="C59" t="s">
        <v>7</v>
      </c>
      <c r="D59">
        <v>88</v>
      </c>
      <c r="F59" t="s">
        <v>12</v>
      </c>
      <c r="H59" s="35">
        <v>0.008378310422992044</v>
      </c>
    </row>
    <row r="60" spans="7:8" ht="12">
      <c r="G60" t="s">
        <v>21</v>
      </c>
      <c r="H60" s="35">
        <f>MIN(H49:H59)</f>
        <v>0.008173085000926074</v>
      </c>
    </row>
    <row r="62" ht="12">
      <c r="B62" s="8" t="s">
        <v>61</v>
      </c>
    </row>
    <row r="64" spans="3:8" ht="12">
      <c r="C64" t="s">
        <v>7</v>
      </c>
      <c r="D64">
        <v>78</v>
      </c>
      <c r="F64" t="s">
        <v>12</v>
      </c>
      <c r="H64" s="35">
        <v>0.00875468666075208</v>
      </c>
    </row>
    <row r="65" spans="3:8" ht="12">
      <c r="C65" t="s">
        <v>7</v>
      </c>
      <c r="D65">
        <v>79</v>
      </c>
      <c r="F65" t="s">
        <v>12</v>
      </c>
      <c r="H65" s="35">
        <v>0.008723940513187249</v>
      </c>
    </row>
    <row r="66" spans="3:8" ht="12">
      <c r="C66" t="s">
        <v>7</v>
      </c>
      <c r="D66">
        <v>80</v>
      </c>
      <c r="F66" t="s">
        <v>12</v>
      </c>
      <c r="H66" s="35">
        <v>0.008702608788979261</v>
      </c>
    </row>
    <row r="67" spans="3:8" ht="12">
      <c r="C67" t="s">
        <v>7</v>
      </c>
      <c r="D67">
        <v>81</v>
      </c>
      <c r="F67" t="s">
        <v>12</v>
      </c>
      <c r="H67" s="35">
        <v>0.008690258169154247</v>
      </c>
    </row>
    <row r="68" spans="3:8" s="6" customFormat="1" ht="12">
      <c r="C68" s="6" t="s">
        <v>7</v>
      </c>
      <c r="D68" s="6">
        <v>82</v>
      </c>
      <c r="F68" s="6" t="s">
        <v>12</v>
      </c>
      <c r="H68" s="36">
        <v>0.008686476723078228</v>
      </c>
    </row>
    <row r="69" spans="3:8" ht="12">
      <c r="C69" t="s">
        <v>7</v>
      </c>
      <c r="D69">
        <v>83</v>
      </c>
      <c r="F69" t="s">
        <v>12</v>
      </c>
      <c r="H69" s="35">
        <v>0.008690872692583597</v>
      </c>
    </row>
    <row r="70" spans="3:8" ht="12">
      <c r="C70" t="s">
        <v>7</v>
      </c>
      <c r="D70">
        <v>84</v>
      </c>
      <c r="F70" t="s">
        <v>12</v>
      </c>
      <c r="H70" s="35">
        <v>0.008703073355602907</v>
      </c>
    </row>
    <row r="71" spans="3:8" ht="12">
      <c r="C71" t="s">
        <v>7</v>
      </c>
      <c r="D71">
        <v>85</v>
      </c>
      <c r="F71" t="s">
        <v>12</v>
      </c>
      <c r="H71" s="35">
        <v>0.008722723963403855</v>
      </c>
    </row>
    <row r="72" spans="3:8" ht="12">
      <c r="C72" t="s">
        <v>7</v>
      </c>
      <c r="D72">
        <v>86</v>
      </c>
      <c r="F72" t="s">
        <v>12</v>
      </c>
      <c r="H72" s="35">
        <v>0.008749486746003843</v>
      </c>
    </row>
    <row r="73" spans="3:8" ht="12">
      <c r="C73" t="s">
        <v>7</v>
      </c>
      <c r="D73">
        <v>87</v>
      </c>
      <c r="F73" t="s">
        <v>12</v>
      </c>
      <c r="H73" s="35">
        <v>0.008783039980799354</v>
      </c>
    </row>
    <row r="74" spans="3:8" ht="12">
      <c r="C74" t="s">
        <v>7</v>
      </c>
      <c r="D74">
        <v>88</v>
      </c>
      <c r="F74" t="s">
        <v>12</v>
      </c>
      <c r="H74" s="35">
        <v>0.008823077119843993</v>
      </c>
    </row>
    <row r="75" spans="7:8" ht="12">
      <c r="G75" t="s">
        <v>21</v>
      </c>
      <c r="H75" s="35">
        <f>MIN(H64:H74)</f>
        <v>0.008686476723078228</v>
      </c>
    </row>
    <row r="77" ht="12">
      <c r="B77" s="8" t="s">
        <v>62</v>
      </c>
    </row>
    <row r="79" spans="3:8" ht="12">
      <c r="C79" t="s">
        <v>7</v>
      </c>
      <c r="D79">
        <v>78</v>
      </c>
      <c r="F79" t="s">
        <v>12</v>
      </c>
      <c r="H79" s="35">
        <v>0.008767824971965843</v>
      </c>
    </row>
    <row r="80" spans="3:8" ht="12">
      <c r="C80" t="s">
        <v>7</v>
      </c>
      <c r="D80">
        <v>79</v>
      </c>
      <c r="F80" t="s">
        <v>12</v>
      </c>
      <c r="H80" s="35">
        <v>0.00873885852916725</v>
      </c>
    </row>
    <row r="81" spans="3:8" ht="12">
      <c r="C81" t="s">
        <v>7</v>
      </c>
      <c r="D81">
        <v>80</v>
      </c>
      <c r="F81" t="s">
        <v>12</v>
      </c>
      <c r="H81" s="35">
        <v>0.008719145694025054</v>
      </c>
    </row>
    <row r="82" spans="3:8" ht="12">
      <c r="C82" t="s">
        <v>7</v>
      </c>
      <c r="D82">
        <v>81</v>
      </c>
      <c r="F82" t="s">
        <v>12</v>
      </c>
      <c r="H82" s="35">
        <v>0.008708257653783897</v>
      </c>
    </row>
    <row r="83" spans="3:8" s="6" customFormat="1" ht="12">
      <c r="C83" s="6" t="s">
        <v>7</v>
      </c>
      <c r="D83" s="6">
        <v>82</v>
      </c>
      <c r="F83" s="6" t="s">
        <v>12</v>
      </c>
      <c r="H83" s="36">
        <v>0.008705786903116158</v>
      </c>
    </row>
    <row r="84" spans="3:8" ht="12">
      <c r="C84" t="s">
        <v>7</v>
      </c>
      <c r="D84">
        <v>83</v>
      </c>
      <c r="F84" t="s">
        <v>12</v>
      </c>
      <c r="H84" s="35">
        <v>0.008711346024678338</v>
      </c>
    </row>
    <row r="85" spans="3:8" ht="12">
      <c r="C85" t="s">
        <v>7</v>
      </c>
      <c r="D85">
        <v>84</v>
      </c>
      <c r="F85" t="s">
        <v>12</v>
      </c>
      <c r="H85" s="35">
        <v>0.008724566549944052</v>
      </c>
    </row>
    <row r="86" spans="3:8" ht="12">
      <c r="C86" t="s">
        <v>7</v>
      </c>
      <c r="D86">
        <v>85</v>
      </c>
      <c r="F86" t="s">
        <v>12</v>
      </c>
      <c r="H86" s="35">
        <v>0.008745097894306532</v>
      </c>
    </row>
    <row r="87" spans="3:8" ht="12">
      <c r="C87" t="s">
        <v>7</v>
      </c>
      <c r="D87">
        <v>86</v>
      </c>
      <c r="F87" t="s">
        <v>12</v>
      </c>
      <c r="H87" s="35">
        <v>0.008772606360947855</v>
      </c>
    </row>
    <row r="88" spans="3:8" ht="12">
      <c r="C88" t="s">
        <v>7</v>
      </c>
      <c r="D88">
        <v>87</v>
      </c>
      <c r="F88" t="s">
        <v>12</v>
      </c>
      <c r="H88" s="35">
        <v>0.008806774208433819</v>
      </c>
    </row>
    <row r="89" spans="3:8" ht="12">
      <c r="C89" t="s">
        <v>7</v>
      </c>
      <c r="D89">
        <v>88</v>
      </c>
      <c r="F89" t="s">
        <v>12</v>
      </c>
      <c r="H89" s="35">
        <v>0.008847298777401771</v>
      </c>
    </row>
    <row r="90" spans="7:8" ht="12">
      <c r="G90" t="s">
        <v>21</v>
      </c>
      <c r="H90" s="35">
        <f>MIN(H79:H89)</f>
        <v>0.008705786903116158</v>
      </c>
    </row>
    <row r="92" ht="12">
      <c r="B92" s="8" t="s">
        <v>63</v>
      </c>
    </row>
    <row r="94" spans="3:8" ht="12">
      <c r="C94" t="s">
        <v>7</v>
      </c>
      <c r="D94">
        <v>78</v>
      </c>
      <c r="F94" t="s">
        <v>12</v>
      </c>
      <c r="H94" s="35">
        <v>0.008494675007113376</v>
      </c>
    </row>
    <row r="95" spans="3:8" ht="12">
      <c r="C95" t="s">
        <v>7</v>
      </c>
      <c r="D95">
        <v>79</v>
      </c>
      <c r="F95" t="s">
        <v>12</v>
      </c>
      <c r="H95" s="35">
        <v>0.008477671720043545</v>
      </c>
    </row>
    <row r="96" spans="3:8" s="6" customFormat="1" ht="12">
      <c r="C96" s="6" t="s">
        <v>7</v>
      </c>
      <c r="D96" s="6">
        <v>80</v>
      </c>
      <c r="F96" s="6" t="s">
        <v>12</v>
      </c>
      <c r="H96" s="36">
        <v>0.008469705514109303</v>
      </c>
    </row>
    <row r="97" spans="3:8" ht="12">
      <c r="C97" t="s">
        <v>7</v>
      </c>
      <c r="D97">
        <v>81</v>
      </c>
      <c r="F97" t="s">
        <v>12</v>
      </c>
      <c r="H97" s="35">
        <v>0.00847035046155662</v>
      </c>
    </row>
    <row r="98" spans="3:8" ht="12">
      <c r="C98" t="s">
        <v>7</v>
      </c>
      <c r="D98">
        <v>82</v>
      </c>
      <c r="F98" t="s">
        <v>12</v>
      </c>
      <c r="H98" s="35">
        <v>0.00847920202078446</v>
      </c>
    </row>
    <row r="99" spans="3:8" ht="12">
      <c r="C99" t="s">
        <v>7</v>
      </c>
      <c r="D99">
        <v>83</v>
      </c>
      <c r="F99" t="s">
        <v>12</v>
      </c>
      <c r="H99" s="35">
        <v>0.008495875802304213</v>
      </c>
    </row>
    <row r="100" spans="3:8" ht="12">
      <c r="C100" t="s">
        <v>7</v>
      </c>
      <c r="D100">
        <v>84</v>
      </c>
      <c r="F100" t="s">
        <v>12</v>
      </c>
      <c r="H100" s="35">
        <v>0.008520006416491602</v>
      </c>
    </row>
    <row r="101" spans="3:8" ht="12">
      <c r="C101" t="s">
        <v>7</v>
      </c>
      <c r="D101">
        <v>85</v>
      </c>
      <c r="F101" t="s">
        <v>12</v>
      </c>
      <c r="H101" s="35">
        <v>0.008551246396977262</v>
      </c>
    </row>
    <row r="102" spans="3:8" ht="12">
      <c r="C102" t="s">
        <v>7</v>
      </c>
      <c r="D102">
        <v>86</v>
      </c>
      <c r="F102" t="s">
        <v>12</v>
      </c>
      <c r="H102" s="35">
        <v>0.008589265194040255</v>
      </c>
    </row>
    <row r="103" spans="3:8" ht="12">
      <c r="C103" t="s">
        <v>7</v>
      </c>
      <c r="D103">
        <v>87</v>
      </c>
      <c r="F103" t="s">
        <v>12</v>
      </c>
      <c r="H103" s="35">
        <v>0.008633748232839787</v>
      </c>
    </row>
    <row r="104" spans="3:8" ht="12">
      <c r="C104" t="s">
        <v>7</v>
      </c>
      <c r="D104">
        <v>88</v>
      </c>
      <c r="F104" t="s">
        <v>12</v>
      </c>
      <c r="H104" s="35">
        <v>0.008684396031748403</v>
      </c>
    </row>
    <row r="105" spans="7:8" ht="12">
      <c r="G105" t="s">
        <v>21</v>
      </c>
      <c r="H105" s="35">
        <f>MIN(H94:H104)</f>
        <v>0.008469705514109303</v>
      </c>
    </row>
    <row r="107" ht="12">
      <c r="B107" s="8" t="s">
        <v>64</v>
      </c>
    </row>
    <row r="109" spans="3:8" ht="12">
      <c r="C109" t="s">
        <v>7</v>
      </c>
      <c r="D109">
        <v>78</v>
      </c>
      <c r="F109" t="s">
        <v>12</v>
      </c>
      <c r="H109" s="35">
        <v>0.008823926051323264</v>
      </c>
    </row>
    <row r="110" spans="3:8" ht="12">
      <c r="C110" t="s">
        <v>7</v>
      </c>
      <c r="D110">
        <v>79</v>
      </c>
      <c r="F110" t="s">
        <v>12</v>
      </c>
      <c r="H110" s="35">
        <v>0.008777129376162783</v>
      </c>
    </row>
    <row r="111" spans="3:8" ht="12">
      <c r="C111" t="s">
        <v>7</v>
      </c>
      <c r="D111">
        <v>80</v>
      </c>
      <c r="F111" t="s">
        <v>12</v>
      </c>
      <c r="H111" s="35">
        <v>0.008739846297433159</v>
      </c>
    </row>
    <row r="112" spans="3:8" ht="12">
      <c r="C112" t="s">
        <v>7</v>
      </c>
      <c r="D112">
        <v>81</v>
      </c>
      <c r="F112" t="s">
        <v>12</v>
      </c>
      <c r="H112" s="35">
        <v>0.008711640566743603</v>
      </c>
    </row>
    <row r="113" spans="3:8" ht="12">
      <c r="C113" t="s">
        <v>7</v>
      </c>
      <c r="D113">
        <v>82</v>
      </c>
      <c r="F113" t="s">
        <v>12</v>
      </c>
      <c r="H113" s="35">
        <v>0.008692097569748033</v>
      </c>
    </row>
    <row r="114" spans="3:8" ht="12">
      <c r="C114" t="s">
        <v>7</v>
      </c>
      <c r="D114">
        <v>83</v>
      </c>
      <c r="F114" t="s">
        <v>12</v>
      </c>
      <c r="H114" s="35">
        <v>0.008680823087836709</v>
      </c>
    </row>
    <row r="115" spans="3:8" s="6" customFormat="1" ht="12">
      <c r="C115" s="6" t="s">
        <v>7</v>
      </c>
      <c r="D115" s="6">
        <v>84</v>
      </c>
      <c r="F115" s="6" t="s">
        <v>12</v>
      </c>
      <c r="H115" s="36">
        <v>0.00867744214141726</v>
      </c>
    </row>
    <row r="116" spans="3:8" ht="12">
      <c r="C116" t="s">
        <v>7</v>
      </c>
      <c r="D116">
        <v>85</v>
      </c>
      <c r="F116" t="s">
        <v>12</v>
      </c>
      <c r="H116" s="35">
        <v>0.008681597908670631</v>
      </c>
    </row>
    <row r="117" spans="3:8" ht="12">
      <c r="C117" t="s">
        <v>7</v>
      </c>
      <c r="D117">
        <v>86</v>
      </c>
      <c r="F117" t="s">
        <v>12</v>
      </c>
      <c r="H117" s="35">
        <v>0.008692950714187544</v>
      </c>
    </row>
    <row r="118" spans="3:8" ht="12">
      <c r="C118" t="s">
        <v>7</v>
      </c>
      <c r="D118">
        <v>87</v>
      </c>
      <c r="F118" t="s">
        <v>12</v>
      </c>
      <c r="H118" s="35">
        <v>0.008711177082353227</v>
      </c>
    </row>
    <row r="119" spans="3:8" ht="12">
      <c r="C119" t="s">
        <v>7</v>
      </c>
      <c r="D119">
        <v>88</v>
      </c>
      <c r="F119" t="s">
        <v>12</v>
      </c>
      <c r="H119" s="35">
        <v>0.00873596885077238</v>
      </c>
    </row>
    <row r="120" spans="7:8" ht="12">
      <c r="G120" t="s">
        <v>21</v>
      </c>
      <c r="H120" s="35">
        <f>MIN(H109:H119)</f>
        <v>0.00867744214141726</v>
      </c>
    </row>
    <row r="122" ht="12">
      <c r="B122" s="8" t="s">
        <v>65</v>
      </c>
    </row>
    <row r="124" spans="3:8" ht="12">
      <c r="C124" t="s">
        <v>7</v>
      </c>
      <c r="D124">
        <v>78</v>
      </c>
      <c r="F124" t="s">
        <v>12</v>
      </c>
      <c r="H124" s="35">
        <v>0.008838138384270559</v>
      </c>
    </row>
    <row r="125" spans="3:8" ht="12">
      <c r="C125" t="s">
        <v>7</v>
      </c>
      <c r="D125">
        <v>79</v>
      </c>
      <c r="F125" t="s">
        <v>12</v>
      </c>
      <c r="H125" s="35">
        <v>0.00879022733349553</v>
      </c>
    </row>
    <row r="126" spans="3:8" ht="12">
      <c r="C126" t="s">
        <v>7</v>
      </c>
      <c r="D126">
        <v>80</v>
      </c>
      <c r="F126" t="s">
        <v>12</v>
      </c>
      <c r="H126" s="35">
        <v>0.008752048309045838</v>
      </c>
    </row>
    <row r="127" spans="3:8" ht="12">
      <c r="C127" t="s">
        <v>7</v>
      </c>
      <c r="D127">
        <v>81</v>
      </c>
      <c r="F127" t="s">
        <v>12</v>
      </c>
      <c r="H127" s="35">
        <v>0.008723147686372276</v>
      </c>
    </row>
    <row r="128" spans="3:8" ht="12">
      <c r="C128" t="s">
        <v>7</v>
      </c>
      <c r="D128">
        <v>82</v>
      </c>
      <c r="F128" t="s">
        <v>12</v>
      </c>
      <c r="H128" s="35">
        <v>0.008703094613749119</v>
      </c>
    </row>
    <row r="129" spans="3:8" ht="12">
      <c r="C129" t="s">
        <v>7</v>
      </c>
      <c r="D129">
        <v>83</v>
      </c>
      <c r="F129" t="s">
        <v>12</v>
      </c>
      <c r="H129" s="35">
        <v>0.008691479697700125</v>
      </c>
    </row>
    <row r="130" spans="3:8" s="6" customFormat="1" ht="12">
      <c r="C130" s="6" t="s">
        <v>7</v>
      </c>
      <c r="D130" s="6">
        <v>84</v>
      </c>
      <c r="F130" s="6" t="s">
        <v>12</v>
      </c>
      <c r="H130" s="36">
        <v>0.008687913775490833</v>
      </c>
    </row>
    <row r="131" spans="3:8" ht="12">
      <c r="C131" t="s">
        <v>7</v>
      </c>
      <c r="D131">
        <v>85</v>
      </c>
      <c r="F131" t="s">
        <v>12</v>
      </c>
      <c r="H131" s="35">
        <v>0.008692026768146273</v>
      </c>
    </row>
    <row r="132" spans="3:8" ht="12">
      <c r="C132" t="s">
        <v>7</v>
      </c>
      <c r="D132">
        <v>86</v>
      </c>
      <c r="F132" t="s">
        <v>12</v>
      </c>
      <c r="H132" s="35">
        <v>0.008703466608010252</v>
      </c>
    </row>
    <row r="133" spans="3:8" ht="12">
      <c r="C133" t="s">
        <v>7</v>
      </c>
      <c r="D133">
        <v>87</v>
      </c>
      <c r="F133" t="s">
        <v>12</v>
      </c>
      <c r="H133" s="35">
        <v>0.008721898235355656</v>
      </c>
    </row>
    <row r="134" spans="3:8" ht="12">
      <c r="C134" t="s">
        <v>7</v>
      </c>
      <c r="D134">
        <v>88</v>
      </c>
      <c r="F134" t="s">
        <v>12</v>
      </c>
      <c r="H134" s="35">
        <v>0.008747002659010392</v>
      </c>
    </row>
    <row r="135" spans="7:8" ht="12">
      <c r="G135" t="s">
        <v>21</v>
      </c>
      <c r="H135" s="35">
        <f>MIN(H124:H134)</f>
        <v>0.008687913775490833</v>
      </c>
    </row>
    <row r="137" ht="12">
      <c r="B137" s="8" t="s">
        <v>66</v>
      </c>
    </row>
    <row r="139" spans="3:8" ht="12">
      <c r="C139" t="s">
        <v>7</v>
      </c>
      <c r="D139">
        <v>78</v>
      </c>
      <c r="F139" t="s">
        <v>12</v>
      </c>
      <c r="H139" s="35">
        <v>0.008845347699284188</v>
      </c>
    </row>
    <row r="140" spans="3:8" ht="12">
      <c r="C140" t="s">
        <v>7</v>
      </c>
      <c r="D140">
        <v>79</v>
      </c>
      <c r="F140" t="s">
        <v>12</v>
      </c>
      <c r="H140" s="35">
        <v>0.008802242639081645</v>
      </c>
    </row>
    <row r="141" spans="3:8" ht="12">
      <c r="C141" t="s">
        <v>7</v>
      </c>
      <c r="D141">
        <v>80</v>
      </c>
      <c r="F141" t="s">
        <v>12</v>
      </c>
      <c r="H141" s="35">
        <v>0.008769113809495924</v>
      </c>
    </row>
    <row r="142" spans="3:8" ht="12">
      <c r="C142" t="s">
        <v>7</v>
      </c>
      <c r="D142">
        <v>81</v>
      </c>
      <c r="F142" t="s">
        <v>12</v>
      </c>
      <c r="H142" s="35">
        <v>0.008745497616739022</v>
      </c>
    </row>
    <row r="143" spans="3:8" ht="12">
      <c r="C143" t="s">
        <v>7</v>
      </c>
      <c r="D143">
        <v>82</v>
      </c>
      <c r="F143" t="s">
        <v>12</v>
      </c>
      <c r="H143" s="35">
        <v>0.008730953545406872</v>
      </c>
    </row>
    <row r="144" spans="3:8" s="6" customFormat="1" ht="12">
      <c r="C144" s="6" t="s">
        <v>7</v>
      </c>
      <c r="D144" s="6">
        <v>83</v>
      </c>
      <c r="F144" s="6" t="s">
        <v>12</v>
      </c>
      <c r="H144" s="36">
        <v>0.00872506284004852</v>
      </c>
    </row>
    <row r="145" spans="3:8" ht="12">
      <c r="C145" t="s">
        <v>7</v>
      </c>
      <c r="D145">
        <v>84</v>
      </c>
      <c r="F145" t="s">
        <v>12</v>
      </c>
      <c r="H145" s="35">
        <v>0.008727427273087264</v>
      </c>
    </row>
    <row r="146" spans="3:8" ht="12">
      <c r="C146" t="s">
        <v>7</v>
      </c>
      <c r="D146">
        <v>85</v>
      </c>
      <c r="F146" t="s">
        <v>12</v>
      </c>
      <c r="H146" s="35">
        <v>0.008737667992684155</v>
      </c>
    </row>
    <row r="147" spans="3:8" ht="12">
      <c r="C147" t="s">
        <v>7</v>
      </c>
      <c r="D147">
        <v>86</v>
      </c>
      <c r="F147" t="s">
        <v>12</v>
      </c>
      <c r="H147" s="35">
        <v>0.008755424444665266</v>
      </c>
    </row>
    <row r="148" spans="3:8" ht="12">
      <c r="C148" t="s">
        <v>7</v>
      </c>
      <c r="D148">
        <v>87</v>
      </c>
      <c r="F148" t="s">
        <v>12</v>
      </c>
      <c r="H148" s="35">
        <v>0.008780353363117787</v>
      </c>
    </row>
    <row r="149" spans="3:8" ht="12">
      <c r="C149" t="s">
        <v>7</v>
      </c>
      <c r="D149">
        <v>88</v>
      </c>
      <c r="F149" t="s">
        <v>12</v>
      </c>
      <c r="H149" s="35">
        <v>0.008812127824701524</v>
      </c>
    </row>
    <row r="150" spans="7:8" ht="12">
      <c r="G150" t="s">
        <v>21</v>
      </c>
      <c r="H150" s="35">
        <f>MIN(H139:H149)</f>
        <v>0.00872506284004852</v>
      </c>
    </row>
    <row r="152" ht="12">
      <c r="B152" s="8" t="s">
        <v>67</v>
      </c>
    </row>
    <row r="154" spans="3:8" ht="12">
      <c r="C154" t="s">
        <v>7</v>
      </c>
      <c r="D154">
        <v>78</v>
      </c>
      <c r="F154" t="s">
        <v>12</v>
      </c>
      <c r="H154" s="35">
        <v>0.005883164527907055</v>
      </c>
    </row>
    <row r="155" spans="3:8" ht="12">
      <c r="C155" t="s">
        <v>7</v>
      </c>
      <c r="D155">
        <v>79</v>
      </c>
      <c r="F155" t="s">
        <v>12</v>
      </c>
      <c r="H155" s="35">
        <v>0.005906856684125675</v>
      </c>
    </row>
    <row r="156" spans="3:8" ht="12">
      <c r="C156" t="s">
        <v>7</v>
      </c>
      <c r="D156">
        <v>80</v>
      </c>
      <c r="F156" t="s">
        <v>12</v>
      </c>
      <c r="H156" s="35">
        <v>0.00593854549020019</v>
      </c>
    </row>
    <row r="157" spans="3:8" ht="12">
      <c r="C157" t="s">
        <v>7</v>
      </c>
      <c r="D157">
        <v>81</v>
      </c>
      <c r="F157" t="s">
        <v>12</v>
      </c>
      <c r="H157" s="35">
        <v>0.005977853035750237</v>
      </c>
    </row>
    <row r="158" spans="3:8" ht="12">
      <c r="C158" t="s">
        <v>7</v>
      </c>
      <c r="D158">
        <v>82</v>
      </c>
      <c r="F158" t="s">
        <v>12</v>
      </c>
      <c r="H158" s="35">
        <v>0.006024420040530757</v>
      </c>
    </row>
    <row r="159" spans="3:8" ht="12">
      <c r="C159" t="s">
        <v>7</v>
      </c>
      <c r="D159">
        <v>83</v>
      </c>
      <c r="F159" t="s">
        <v>12</v>
      </c>
      <c r="H159" s="35">
        <v>0.006077904802618963</v>
      </c>
    </row>
    <row r="160" spans="3:8" ht="12">
      <c r="C160" t="s">
        <v>7</v>
      </c>
      <c r="D160">
        <v>84</v>
      </c>
      <c r="F160" t="s">
        <v>12</v>
      </c>
      <c r="H160" s="35">
        <v>0.00613798221482772</v>
      </c>
    </row>
    <row r="161" spans="3:8" ht="12">
      <c r="C161" t="s">
        <v>7</v>
      </c>
      <c r="D161">
        <v>85</v>
      </c>
      <c r="F161" t="s">
        <v>12</v>
      </c>
      <c r="H161" s="35">
        <v>0.006204342844313749</v>
      </c>
    </row>
    <row r="162" spans="3:8" ht="12">
      <c r="C162" t="s">
        <v>7</v>
      </c>
      <c r="D162">
        <v>86</v>
      </c>
      <c r="F162" t="s">
        <v>12</v>
      </c>
      <c r="H162" s="35">
        <v>0.0062766920707656845</v>
      </c>
    </row>
    <row r="163" spans="3:8" ht="12">
      <c r="C163" t="s">
        <v>7</v>
      </c>
      <c r="D163">
        <v>87</v>
      </c>
      <c r="F163" t="s">
        <v>12</v>
      </c>
      <c r="H163" s="35">
        <v>0.006354749278936989</v>
      </c>
    </row>
    <row r="164" spans="3:8" ht="12">
      <c r="C164" t="s">
        <v>7</v>
      </c>
      <c r="D164">
        <v>88</v>
      </c>
      <c r="F164" t="s">
        <v>12</v>
      </c>
      <c r="H164" s="35">
        <v>0.006438247101630222</v>
      </c>
    </row>
    <row r="165" spans="3:8" ht="12">
      <c r="C165" t="s">
        <v>7</v>
      </c>
      <c r="D165">
        <v>77</v>
      </c>
      <c r="F165" t="s">
        <v>12</v>
      </c>
      <c r="H165" s="35">
        <v>0.005867866687589306</v>
      </c>
    </row>
    <row r="166" spans="3:8" s="6" customFormat="1" ht="12">
      <c r="C166" s="6" t="s">
        <v>7</v>
      </c>
      <c r="D166" s="6">
        <v>76</v>
      </c>
      <c r="F166" s="6" t="s">
        <v>12</v>
      </c>
      <c r="H166" s="36">
        <v>0.005861381790124695</v>
      </c>
    </row>
    <row r="167" spans="3:8" ht="12">
      <c r="C167" t="s">
        <v>7</v>
      </c>
      <c r="D167">
        <v>75</v>
      </c>
      <c r="F167" t="s">
        <v>12</v>
      </c>
      <c r="H167" s="35">
        <v>0.005864150714887011</v>
      </c>
    </row>
    <row r="168" spans="3:8" ht="12">
      <c r="C168" t="s">
        <v>7</v>
      </c>
      <c r="D168">
        <v>74</v>
      </c>
      <c r="F168" t="s">
        <v>12</v>
      </c>
      <c r="H168" s="35">
        <v>0.00587663797863302</v>
      </c>
    </row>
    <row r="169" spans="7:8" ht="12">
      <c r="G169" t="s">
        <v>21</v>
      </c>
      <c r="H169" s="35">
        <f>MIN(H154:H168)</f>
        <v>0.005861381790124695</v>
      </c>
    </row>
    <row r="171" ht="12">
      <c r="B171" s="8" t="s">
        <v>68</v>
      </c>
    </row>
    <row r="173" spans="3:8" ht="12">
      <c r="C173" t="s">
        <v>7</v>
      </c>
      <c r="D173">
        <v>78</v>
      </c>
      <c r="F173" t="s">
        <v>12</v>
      </c>
      <c r="H173" s="35">
        <v>0.0062111470309404535</v>
      </c>
    </row>
    <row r="174" spans="3:8" ht="12">
      <c r="C174" t="s">
        <v>7</v>
      </c>
      <c r="D174">
        <v>79</v>
      </c>
      <c r="F174" t="s">
        <v>12</v>
      </c>
      <c r="H174" s="35">
        <v>0.006060372594418237</v>
      </c>
    </row>
    <row r="175" spans="3:8" ht="12">
      <c r="C175" t="s">
        <v>7</v>
      </c>
      <c r="D175">
        <v>80</v>
      </c>
      <c r="F175" t="s">
        <v>12</v>
      </c>
      <c r="H175" s="35">
        <v>0.005917638988197074</v>
      </c>
    </row>
    <row r="176" spans="3:8" ht="12">
      <c r="C176" t="s">
        <v>7</v>
      </c>
      <c r="D176">
        <v>81</v>
      </c>
      <c r="F176" t="s">
        <v>12</v>
      </c>
      <c r="H176" s="35">
        <v>0.0057826122753387235</v>
      </c>
    </row>
    <row r="177" spans="3:8" ht="12">
      <c r="C177" t="s">
        <v>7</v>
      </c>
      <c r="D177">
        <v>82</v>
      </c>
      <c r="F177" t="s">
        <v>12</v>
      </c>
      <c r="H177" s="35">
        <v>0.005654974541614269</v>
      </c>
    </row>
    <row r="178" spans="3:8" ht="12">
      <c r="C178" t="s">
        <v>7</v>
      </c>
      <c r="D178">
        <v>83</v>
      </c>
      <c r="F178" t="s">
        <v>12</v>
      </c>
      <c r="H178" s="35">
        <v>0.005534422992438707</v>
      </c>
    </row>
    <row r="179" spans="3:8" ht="12">
      <c r="C179" t="s">
        <v>7</v>
      </c>
      <c r="D179">
        <v>84</v>
      </c>
      <c r="F179" t="s">
        <v>12</v>
      </c>
      <c r="H179" s="35">
        <v>0.0054206691087730335</v>
      </c>
    </row>
    <row r="180" spans="3:8" ht="12">
      <c r="C180" t="s">
        <v>7</v>
      </c>
      <c r="D180">
        <v>85</v>
      </c>
      <c r="F180" t="s">
        <v>12</v>
      </c>
      <c r="H180" s="35">
        <v>0.005313437857607202</v>
      </c>
    </row>
    <row r="181" spans="3:8" ht="12">
      <c r="C181" t="s">
        <v>7</v>
      </c>
      <c r="D181">
        <v>86</v>
      </c>
      <c r="F181" t="s">
        <v>12</v>
      </c>
      <c r="H181" s="35">
        <v>0.005212466952999298</v>
      </c>
    </row>
    <row r="182" spans="3:8" ht="12">
      <c r="C182" t="s">
        <v>7</v>
      </c>
      <c r="D182">
        <v>87</v>
      </c>
      <c r="F182" t="s">
        <v>12</v>
      </c>
      <c r="H182" s="35">
        <v>0.00511750616398319</v>
      </c>
    </row>
    <row r="183" spans="3:8" ht="12">
      <c r="C183" t="s">
        <v>7</v>
      </c>
      <c r="D183">
        <v>88</v>
      </c>
      <c r="F183" t="s">
        <v>12</v>
      </c>
      <c r="H183" s="35">
        <v>0.0050283166659577175</v>
      </c>
    </row>
    <row r="184" spans="3:8" ht="12">
      <c r="C184" t="s">
        <v>7</v>
      </c>
      <c r="D184">
        <v>89</v>
      </c>
      <c r="F184" t="s">
        <v>12</v>
      </c>
      <c r="H184" s="35">
        <v>0.0049446704324450684</v>
      </c>
    </row>
    <row r="185" spans="3:8" ht="12">
      <c r="C185" t="s">
        <v>7</v>
      </c>
      <c r="D185">
        <v>90</v>
      </c>
      <c r="F185" t="s">
        <v>12</v>
      </c>
      <c r="H185" s="35">
        <v>0.004866349664357587</v>
      </c>
    </row>
    <row r="186" spans="3:8" ht="12">
      <c r="C186" t="s">
        <v>7</v>
      </c>
      <c r="D186">
        <v>91</v>
      </c>
      <c r="F186" t="s">
        <v>12</v>
      </c>
      <c r="H186" s="35">
        <v>0.0047931462541376205</v>
      </c>
    </row>
    <row r="187" spans="3:8" ht="12">
      <c r="C187" t="s">
        <v>7</v>
      </c>
      <c r="D187">
        <v>92</v>
      </c>
      <c r="F187" t="s">
        <v>12</v>
      </c>
      <c r="H187" s="35">
        <v>0.004724861282346507</v>
      </c>
    </row>
    <row r="188" spans="3:8" ht="12">
      <c r="C188" t="s">
        <v>7</v>
      </c>
      <c r="D188">
        <v>93</v>
      </c>
      <c r="F188" t="s">
        <v>12</v>
      </c>
      <c r="H188" s="35">
        <v>0.004661304544462356</v>
      </c>
    </row>
    <row r="189" spans="3:8" ht="12">
      <c r="C189" t="s">
        <v>7</v>
      </c>
      <c r="D189">
        <v>94</v>
      </c>
      <c r="F189" t="s">
        <v>12</v>
      </c>
      <c r="H189" s="35">
        <v>0.004602294105826759</v>
      </c>
    </row>
    <row r="190" spans="3:8" ht="12">
      <c r="C190" t="s">
        <v>7</v>
      </c>
      <c r="D190">
        <v>95</v>
      </c>
      <c r="F190" t="s">
        <v>12</v>
      </c>
      <c r="H190" s="35">
        <v>0.004547655882833358</v>
      </c>
    </row>
    <row r="191" spans="3:8" ht="12">
      <c r="C191" t="s">
        <v>7</v>
      </c>
      <c r="D191">
        <v>96</v>
      </c>
      <c r="F191" t="s">
        <v>12</v>
      </c>
      <c r="H191" s="35">
        <v>0.004497223248596161</v>
      </c>
    </row>
    <row r="192" spans="3:8" ht="12">
      <c r="C192" t="s">
        <v>7</v>
      </c>
      <c r="D192">
        <v>97</v>
      </c>
      <c r="F192" t="s">
        <v>12</v>
      </c>
      <c r="H192" s="35">
        <v>0.00445083666147328</v>
      </c>
    </row>
    <row r="193" spans="3:8" ht="12">
      <c r="C193" t="s">
        <v>7</v>
      </c>
      <c r="D193">
        <v>98</v>
      </c>
      <c r="F193" t="s">
        <v>12</v>
      </c>
      <c r="H193" s="35">
        <v>0.004408343314935716</v>
      </c>
    </row>
    <row r="194" spans="3:8" ht="12">
      <c r="C194" t="s">
        <v>7</v>
      </c>
      <c r="D194">
        <v>99</v>
      </c>
      <c r="F194" t="s">
        <v>12</v>
      </c>
      <c r="H194" s="35">
        <v>0.0043695968073881545</v>
      </c>
    </row>
    <row r="195" spans="3:8" ht="12">
      <c r="C195" t="s">
        <v>7</v>
      </c>
      <c r="D195">
        <v>100</v>
      </c>
      <c r="F195" t="s">
        <v>12</v>
      </c>
      <c r="H195" s="35">
        <v>0.004334456830649112</v>
      </c>
    </row>
    <row r="196" spans="3:8" ht="12">
      <c r="C196" t="s">
        <v>7</v>
      </c>
      <c r="D196">
        <v>101</v>
      </c>
      <c r="F196" t="s">
        <v>12</v>
      </c>
      <c r="H196" s="35">
        <v>0.004302788875891018</v>
      </c>
    </row>
    <row r="197" spans="3:8" ht="12">
      <c r="C197" t="s">
        <v>7</v>
      </c>
      <c r="D197">
        <v>102</v>
      </c>
      <c r="F197" t="s">
        <v>12</v>
      </c>
      <c r="H197" s="35">
        <v>0.004274463955927239</v>
      </c>
    </row>
    <row r="198" spans="3:8" ht="12">
      <c r="C198" t="s">
        <v>7</v>
      </c>
      <c r="D198">
        <v>103</v>
      </c>
      <c r="F198" t="s">
        <v>12</v>
      </c>
      <c r="H198" s="35">
        <v>0.004249358342814449</v>
      </c>
    </row>
    <row r="199" spans="3:8" ht="12">
      <c r="C199" t="s">
        <v>7</v>
      </c>
      <c r="D199">
        <v>104</v>
      </c>
      <c r="F199" t="s">
        <v>12</v>
      </c>
      <c r="H199" s="35">
        <v>0.004227353319810294</v>
      </c>
    </row>
    <row r="200" spans="3:8" ht="12">
      <c r="C200" t="s">
        <v>7</v>
      </c>
      <c r="D200">
        <v>105</v>
      </c>
      <c r="F200" t="s">
        <v>12</v>
      </c>
      <c r="H200" s="35">
        <v>0.004208334946793293</v>
      </c>
    </row>
    <row r="201" spans="3:8" ht="12">
      <c r="C201" t="s">
        <v>7</v>
      </c>
      <c r="D201">
        <v>106</v>
      </c>
      <c r="F201" t="s">
        <v>12</v>
      </c>
      <c r="H201" s="35">
        <v>0.004192193838315796</v>
      </c>
    </row>
    <row r="202" spans="3:8" ht="12">
      <c r="C202" t="s">
        <v>7</v>
      </c>
      <c r="D202">
        <v>107</v>
      </c>
      <c r="F202" t="s">
        <v>12</v>
      </c>
      <c r="H202" s="35">
        <v>0.004178824953517235</v>
      </c>
    </row>
    <row r="203" spans="3:8" ht="12">
      <c r="C203" t="s">
        <v>7</v>
      </c>
      <c r="D203">
        <v>108</v>
      </c>
      <c r="F203" t="s">
        <v>12</v>
      </c>
      <c r="H203" s="35">
        <v>0.00416812739717735</v>
      </c>
    </row>
    <row r="204" spans="3:8" ht="12">
      <c r="C204" t="s">
        <v>7</v>
      </c>
      <c r="D204">
        <v>109</v>
      </c>
      <c r="F204" t="s">
        <v>12</v>
      </c>
      <c r="H204" s="35">
        <v>0.0041600042312394826</v>
      </c>
    </row>
    <row r="205" spans="3:8" ht="12">
      <c r="C205" t="s">
        <v>7</v>
      </c>
      <c r="D205">
        <v>110</v>
      </c>
      <c r="F205" t="s">
        <v>12</v>
      </c>
      <c r="H205" s="35">
        <v>0.004154362296178193</v>
      </c>
    </row>
    <row r="206" spans="3:8" ht="12">
      <c r="C206" t="s">
        <v>7</v>
      </c>
      <c r="D206">
        <v>111</v>
      </c>
      <c r="F206" t="s">
        <v>12</v>
      </c>
      <c r="H206" s="35">
        <v>0.004151112041627179</v>
      </c>
    </row>
    <row r="207" spans="3:8" s="6" customFormat="1" ht="12">
      <c r="C207" s="6" t="s">
        <v>7</v>
      </c>
      <c r="D207" s="6">
        <v>112</v>
      </c>
      <c r="F207" s="6" t="s">
        <v>12</v>
      </c>
      <c r="H207" s="36">
        <v>0.004150167365723399</v>
      </c>
    </row>
    <row r="208" spans="3:8" ht="12">
      <c r="C208" t="s">
        <v>7</v>
      </c>
      <c r="D208">
        <v>113</v>
      </c>
      <c r="F208" t="s">
        <v>12</v>
      </c>
      <c r="H208" s="35">
        <v>0.0041514454626584265</v>
      </c>
    </row>
    <row r="209" spans="3:8" ht="12">
      <c r="C209" t="s">
        <v>7</v>
      </c>
      <c r="D209">
        <v>114</v>
      </c>
      <c r="F209" t="s">
        <v>12</v>
      </c>
      <c r="H209" s="35">
        <v>0.004154866677960503</v>
      </c>
    </row>
    <row r="210" spans="7:8" ht="12">
      <c r="G210" t="s">
        <v>21</v>
      </c>
      <c r="H210" s="35">
        <f>MIN(H173:H209)</f>
        <v>0.004150167365723399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P29"/>
  <sheetViews>
    <sheetView workbookViewId="0" topLeftCell="A1">
      <selection activeCell="C3" sqref="C3"/>
    </sheetView>
  </sheetViews>
  <sheetFormatPr defaultColWidth="9.140625" defaultRowHeight="12.75"/>
  <cols>
    <col min="1" max="16384" width="9.140625" style="1" customWidth="1"/>
  </cols>
  <sheetData>
    <row r="3" spans="2:16" ht="12">
      <c r="B3" s="11" t="s">
        <v>0</v>
      </c>
      <c r="C3" s="1" t="s">
        <v>5</v>
      </c>
      <c r="D3" s="1" t="s">
        <v>6</v>
      </c>
      <c r="E3" s="1" t="s">
        <v>23</v>
      </c>
      <c r="F3" s="1" t="s">
        <v>25</v>
      </c>
      <c r="G3" s="15" t="s">
        <v>26</v>
      </c>
      <c r="H3" s="5" t="s">
        <v>1</v>
      </c>
      <c r="I3" s="1" t="s">
        <v>8</v>
      </c>
      <c r="J3" s="1" t="s">
        <v>9</v>
      </c>
      <c r="K3" s="5" t="s">
        <v>2</v>
      </c>
      <c r="L3" s="1" t="s">
        <v>15</v>
      </c>
      <c r="M3" s="1" t="s">
        <v>9</v>
      </c>
      <c r="N3" s="5" t="s">
        <v>3</v>
      </c>
      <c r="O3" s="1" t="s">
        <v>16</v>
      </c>
      <c r="P3" s="15" t="s">
        <v>9</v>
      </c>
    </row>
    <row r="4" spans="2:16" ht="12">
      <c r="B4" s="12"/>
      <c r="G4" s="15"/>
      <c r="H4"/>
      <c r="K4"/>
      <c r="N4"/>
      <c r="P4" s="15"/>
    </row>
    <row r="5" spans="1:16" ht="12">
      <c r="A5" s="4"/>
      <c r="B5" s="13">
        <v>0.036364</v>
      </c>
      <c r="C5" s="17">
        <v>0.008322594829213725</v>
      </c>
      <c r="D5" s="4">
        <f>$C$20*(C5^2)</f>
        <v>0.009697181856775703</v>
      </c>
      <c r="E5" s="4">
        <f>$E$20*(C5^3)</f>
        <v>0.0028823469849695218</v>
      </c>
      <c r="F5" s="4">
        <f>C5+(2*D5)+(3*E5)</f>
        <v>0.036363999497673695</v>
      </c>
      <c r="G5" s="16">
        <f>(B5-F5)^2</f>
        <v>2.523317172489892E-19</v>
      </c>
      <c r="H5" s="3">
        <v>8.1339</v>
      </c>
      <c r="I5" s="3">
        <f>($C$24*(C5/B5))+(2*$C$25*(D5/B5))+(3*$C$26*(E5/B5))</f>
        <v>8.133500701400507</v>
      </c>
      <c r="J5" s="4">
        <f>(H5-I5)^2</f>
        <v>1.5943937155738407E-07</v>
      </c>
      <c r="K5" s="3">
        <v>7.7461</v>
      </c>
      <c r="L5" s="3">
        <f>($D$24*(C5/B5))+(2*$D$25*(D5/B5))+(3*$D$26*(E5/B5))</f>
        <v>7.754117975568863</v>
      </c>
      <c r="M5" s="4">
        <f>(K5-L5)^2</f>
        <v>6.428793222287987E-05</v>
      </c>
      <c r="N5" s="3">
        <v>5.901</v>
      </c>
      <c r="O5" s="3">
        <f>($E$24*(C5/B5))+(2*$E$25*(D5/B5))+(3*$E$26*(E5/B5))</f>
        <v>5.89982600821082</v>
      </c>
      <c r="P5" s="16">
        <f>(N5-O5)^2</f>
        <v>1.3782567210625424E-06</v>
      </c>
    </row>
    <row r="6" spans="2:16" ht="12">
      <c r="B6" s="13">
        <v>0.021637</v>
      </c>
      <c r="C6" s="17">
        <v>0.00637443184372363</v>
      </c>
      <c r="D6" s="4">
        <f aca="true" t="shared" si="0" ref="D6:D16">$C$20*(C6^2)</f>
        <v>0.005688673386238897</v>
      </c>
      <c r="E6" s="4">
        <f aca="true" t="shared" si="1" ref="E6:E16">$E$20*(C6^3)</f>
        <v>0.0012950735993494415</v>
      </c>
      <c r="F6" s="4">
        <f aca="true" t="shared" si="2" ref="F6:F16">C6+(2*D6)+(3*E6)</f>
        <v>0.021636999414249746</v>
      </c>
      <c r="G6" s="16">
        <f aca="true" t="shared" si="3" ref="G6:G16">(B6-F6)^2</f>
        <v>3.431033598928744E-19</v>
      </c>
      <c r="H6" s="3">
        <v>8.1477</v>
      </c>
      <c r="I6" s="3">
        <f aca="true" t="shared" si="4" ref="I6:I16">($C$24*(C6/B6))+(2*$C$25*(D6/B6))+(3*$C$26*(E6/B6))</f>
        <v>8.147803556921668</v>
      </c>
      <c r="J6" s="4">
        <f aca="true" t="shared" si="5" ref="J6:J16">(H6-I6)^2</f>
        <v>1.0724036025184869E-08</v>
      </c>
      <c r="K6" s="3">
        <v>7.5165</v>
      </c>
      <c r="L6" s="3">
        <f aca="true" t="shared" si="6" ref="L6:L16">($D$24*(C6/B6))+(2*$D$25*(D6/B6))+(3*$D$26*(E6/B6))</f>
        <v>7.5230925647919</v>
      </c>
      <c r="M6" s="4">
        <f aca="true" t="shared" si="7" ref="M6:M16">(K6-L6)^2</f>
        <v>4.346191053539746E-05</v>
      </c>
      <c r="N6" s="3">
        <v>5.8276</v>
      </c>
      <c r="O6" s="3">
        <f aca="true" t="shared" si="8" ref="O6:O16">($E$24*(C6/B6))+(2*$E$25*(D6/B6))+(3*$E$26*(E6/B6))</f>
        <v>5.830041878340842</v>
      </c>
      <c r="P6" s="16">
        <f aca="true" t="shared" si="9" ref="P6:P16">(N6-O6)^2</f>
        <v>5.962769831473153E-06</v>
      </c>
    </row>
    <row r="7" spans="2:16" ht="12">
      <c r="B7" s="13">
        <v>0.014974</v>
      </c>
      <c r="C7" s="17">
        <v>0.005218232055854086</v>
      </c>
      <c r="D7" s="4">
        <f t="shared" si="0"/>
        <v>0.0038121924104240422</v>
      </c>
      <c r="E7" s="4">
        <f t="shared" si="1"/>
        <v>0.0007104608799699426</v>
      </c>
      <c r="F7" s="4">
        <f t="shared" si="2"/>
        <v>0.014973999516611998</v>
      </c>
      <c r="G7" s="16">
        <f t="shared" si="3"/>
        <v>2.33663959995609E-19</v>
      </c>
      <c r="H7" s="3">
        <v>8.1577</v>
      </c>
      <c r="I7" s="3">
        <f t="shared" si="4"/>
        <v>8.157982637540185</v>
      </c>
      <c r="J7" s="4">
        <f t="shared" si="5"/>
        <v>7.988397912156647E-08</v>
      </c>
      <c r="K7" s="3">
        <v>7.3547</v>
      </c>
      <c r="L7" s="3">
        <f t="shared" si="6"/>
        <v>7.345777642113062</v>
      </c>
      <c r="M7" s="4">
        <f t="shared" si="7"/>
        <v>7.9608470262604E-05</v>
      </c>
      <c r="N7" s="3">
        <v>5.7875</v>
      </c>
      <c r="O7" s="3">
        <f t="shared" si="8"/>
        <v>5.785428891713671</v>
      </c>
      <c r="P7" s="16">
        <f t="shared" si="9"/>
        <v>4.289489533697675E-06</v>
      </c>
    </row>
    <row r="8" spans="2:16" ht="12">
      <c r="B8" s="13">
        <v>0.011435</v>
      </c>
      <c r="C8" s="17">
        <v>0.004476951977987769</v>
      </c>
      <c r="D8" s="4">
        <f t="shared" si="0"/>
        <v>0.0028060338618492034</v>
      </c>
      <c r="E8" s="4">
        <f t="shared" si="1"/>
        <v>0.0004486599588609446</v>
      </c>
      <c r="F8" s="4">
        <f t="shared" si="2"/>
        <v>0.01143499957826901</v>
      </c>
      <c r="G8" s="16">
        <f t="shared" si="3"/>
        <v>1.7785702827012696E-19</v>
      </c>
      <c r="H8" s="3">
        <v>8.1646</v>
      </c>
      <c r="I8" s="3">
        <f t="shared" si="4"/>
        <v>8.165362427740614</v>
      </c>
      <c r="J8" s="4">
        <f t="shared" si="5"/>
        <v>5.812960596583988E-07</v>
      </c>
      <c r="K8" s="3">
        <v>7.233</v>
      </c>
      <c r="L8" s="3">
        <f t="shared" si="6"/>
        <v>7.210014028239011</v>
      </c>
      <c r="M8" s="4">
        <f t="shared" si="7"/>
        <v>0.0005283548977969551</v>
      </c>
      <c r="N8" s="3">
        <v>5.7555</v>
      </c>
      <c r="O8" s="3">
        <f t="shared" si="8"/>
        <v>5.755908251226097</v>
      </c>
      <c r="P8" s="16">
        <f t="shared" si="9"/>
        <v>1.666690636097043E-07</v>
      </c>
    </row>
    <row r="9" spans="2:16" ht="12">
      <c r="B9" s="13">
        <v>0.009461</v>
      </c>
      <c r="C9" s="17">
        <v>0.004005299657833719</v>
      </c>
      <c r="D9" s="4">
        <f t="shared" si="0"/>
        <v>0.0022459395488660075</v>
      </c>
      <c r="E9" s="4">
        <f t="shared" si="1"/>
        <v>0.0003212736038067228</v>
      </c>
      <c r="F9" s="4">
        <f t="shared" si="2"/>
        <v>0.009460999566985902</v>
      </c>
      <c r="G9" s="16">
        <f t="shared" si="3"/>
        <v>1.8750120953086763E-19</v>
      </c>
      <c r="H9" s="3">
        <v>8.1702</v>
      </c>
      <c r="I9" s="3">
        <f t="shared" si="4"/>
        <v>8.170471128167584</v>
      </c>
      <c r="J9" s="4">
        <f t="shared" si="5"/>
        <v>7.35104832578251E-08</v>
      </c>
      <c r="K9" s="3">
        <v>7.1175</v>
      </c>
      <c r="L9" s="3">
        <f t="shared" si="6"/>
        <v>7.112303039404003</v>
      </c>
      <c r="M9" s="4">
        <f t="shared" si="7"/>
        <v>2.7008399436338016E-05</v>
      </c>
      <c r="N9" s="3">
        <v>5.7373</v>
      </c>
      <c r="O9" s="3">
        <f t="shared" si="8"/>
        <v>5.736931599346337</v>
      </c>
      <c r="P9" s="16">
        <f t="shared" si="9"/>
        <v>1.357190416193692E-07</v>
      </c>
    </row>
    <row r="10" spans="2:16" ht="12">
      <c r="B10" s="13">
        <v>0.00798</v>
      </c>
      <c r="C10" s="17">
        <v>0.0036142447915671937</v>
      </c>
      <c r="D10" s="4">
        <f t="shared" si="0"/>
        <v>0.0018287871578718824</v>
      </c>
      <c r="E10" s="4">
        <f t="shared" si="1"/>
        <v>0.00023606015929369365</v>
      </c>
      <c r="F10" s="4">
        <f t="shared" si="2"/>
        <v>0.007979999585192039</v>
      </c>
      <c r="G10" s="16">
        <f t="shared" si="3"/>
        <v>1.7206564413550383E-19</v>
      </c>
      <c r="H10" s="3">
        <v>8.1746</v>
      </c>
      <c r="I10" s="3">
        <f>($C$24*(C10/B10))+(2*$C$25*(D10/B10))+(3*$C$26*(E10/B10))</f>
        <v>8.174983737708398</v>
      </c>
      <c r="J10" s="4">
        <f t="shared" si="5"/>
        <v>1.4725462884701868E-07</v>
      </c>
      <c r="K10" s="3">
        <v>7.0272</v>
      </c>
      <c r="L10" s="3">
        <f t="shared" si="6"/>
        <v>7.023367968096457</v>
      </c>
      <c r="M10" s="4">
        <f t="shared" si="7"/>
        <v>1.4684468509771206E-05</v>
      </c>
      <c r="N10" s="3">
        <v>5.7229</v>
      </c>
      <c r="O10" s="3">
        <f t="shared" si="8"/>
        <v>5.721197278686873</v>
      </c>
      <c r="P10" s="16">
        <f t="shared" si="9"/>
        <v>2.899259870178025E-06</v>
      </c>
    </row>
    <row r="11" spans="2:16" ht="12">
      <c r="B11" s="13">
        <v>0.006828</v>
      </c>
      <c r="C11" s="17">
        <v>0.0032819069122639647</v>
      </c>
      <c r="D11" s="4">
        <f t="shared" si="0"/>
        <v>0.0015079278173072386</v>
      </c>
      <c r="E11" s="4">
        <f t="shared" si="1"/>
        <v>0.00017674566881484784</v>
      </c>
      <c r="F11" s="4">
        <f t="shared" si="2"/>
        <v>0.006827999553322986</v>
      </c>
      <c r="G11" s="16">
        <f t="shared" si="3"/>
        <v>1.9952035479397914E-19</v>
      </c>
      <c r="H11" s="3">
        <v>8.179</v>
      </c>
      <c r="I11" s="3">
        <f t="shared" si="4"/>
        <v>8.179037048862142</v>
      </c>
      <c r="J11" s="4">
        <f t="shared" si="5"/>
        <v>1.3726181859969785E-09</v>
      </c>
      <c r="K11" s="3">
        <v>6.9531</v>
      </c>
      <c r="L11" s="3">
        <f t="shared" si="6"/>
        <v>6.941327543131638</v>
      </c>
      <c r="M11" s="4">
        <f t="shared" si="7"/>
        <v>0.0001385907407174523</v>
      </c>
      <c r="N11" s="3">
        <v>5.7103</v>
      </c>
      <c r="O11" s="3">
        <f t="shared" si="8"/>
        <v>5.707908359201779</v>
      </c>
      <c r="P11" s="16">
        <f t="shared" si="9"/>
        <v>5.719945707715E-06</v>
      </c>
    </row>
    <row r="12" spans="2:16" ht="12">
      <c r="B12" s="13">
        <v>0.007404</v>
      </c>
      <c r="C12" s="17">
        <v>0.0034515411658533122</v>
      </c>
      <c r="D12" s="4">
        <f t="shared" si="0"/>
        <v>0.001667839098741206</v>
      </c>
      <c r="E12" s="4">
        <f t="shared" si="1"/>
        <v>0.00020559340383303427</v>
      </c>
      <c r="F12" s="4">
        <f t="shared" si="2"/>
        <v>0.007403999574834827</v>
      </c>
      <c r="G12" s="16">
        <f t="shared" si="3"/>
        <v>1.8076542436044872E-19</v>
      </c>
      <c r="H12" s="3">
        <v>8.1778</v>
      </c>
      <c r="I12" s="3">
        <f t="shared" si="4"/>
        <v>8.17694184026915</v>
      </c>
      <c r="J12" s="4">
        <f t="shared" si="5"/>
        <v>7.364381236523824E-07</v>
      </c>
      <c r="K12" s="3">
        <v>6.9726</v>
      </c>
      <c r="L12" s="3">
        <f t="shared" si="6"/>
        <v>6.983993340311148</v>
      </c>
      <c r="M12" s="4">
        <f t="shared" si="7"/>
        <v>0.00012980820344563312</v>
      </c>
      <c r="N12" s="3">
        <v>5.7147</v>
      </c>
      <c r="O12" s="3">
        <f t="shared" si="8"/>
        <v>5.714676632160872</v>
      </c>
      <c r="P12" s="16">
        <f t="shared" si="9"/>
        <v>5.460559054984468E-10</v>
      </c>
    </row>
    <row r="13" spans="2:16" ht="12">
      <c r="B13" s="13">
        <v>0.004689</v>
      </c>
      <c r="C13" s="17">
        <v>0.0025754804074373723</v>
      </c>
      <c r="D13" s="4">
        <f t="shared" si="0"/>
        <v>0.0009286339060731282</v>
      </c>
      <c r="E13" s="4">
        <f t="shared" si="1"/>
        <v>8.541708681333496E-05</v>
      </c>
      <c r="F13" s="4">
        <f t="shared" si="2"/>
        <v>0.004688999480023633</v>
      </c>
      <c r="G13" s="16">
        <f t="shared" si="3"/>
        <v>2.7037542187623145E-19</v>
      </c>
      <c r="H13" s="3">
        <v>8.1891</v>
      </c>
      <c r="I13" s="3">
        <f t="shared" si="4"/>
        <v>8.188411953901557</v>
      </c>
      <c r="J13" s="4">
        <f t="shared" si="5"/>
        <v>4.734074335821399E-07</v>
      </c>
      <c r="K13" s="3">
        <v>6.7279</v>
      </c>
      <c r="L13" s="3">
        <f t="shared" si="6"/>
        <v>6.743495792893878</v>
      </c>
      <c r="M13" s="4">
        <f t="shared" si="7"/>
        <v>0.0002432287559887328</v>
      </c>
      <c r="N13" s="3">
        <v>5.6758</v>
      </c>
      <c r="O13" s="3">
        <f t="shared" si="8"/>
        <v>5.680335062335728</v>
      </c>
      <c r="P13" s="16">
        <f t="shared" si="9"/>
        <v>2.0566790388941538E-05</v>
      </c>
    </row>
    <row r="14" spans="2:16" ht="12">
      <c r="B14" s="13">
        <v>0.003455</v>
      </c>
      <c r="C14" s="17">
        <v>0.002092108150833603</v>
      </c>
      <c r="D14" s="4">
        <f t="shared" si="0"/>
        <v>0.0006127683120698157</v>
      </c>
      <c r="E14" s="4">
        <f t="shared" si="1"/>
        <v>4.5784913580493225E-05</v>
      </c>
      <c r="F14" s="4">
        <f t="shared" si="2"/>
        <v>0.0034549995157147143</v>
      </c>
      <c r="G14" s="16">
        <f t="shared" si="3"/>
        <v>2.3453223815706743E-19</v>
      </c>
      <c r="H14" s="3">
        <v>8.196</v>
      </c>
      <c r="I14" s="3">
        <f t="shared" si="4"/>
        <v>8.19551675280209</v>
      </c>
      <c r="J14" s="4">
        <f t="shared" si="5"/>
        <v>2.3352785428715587E-07</v>
      </c>
      <c r="K14" s="3">
        <v>6.5698</v>
      </c>
      <c r="L14" s="3">
        <f t="shared" si="6"/>
        <v>6.585790468750906</v>
      </c>
      <c r="M14" s="4">
        <f t="shared" si="7"/>
        <v>0.00025569509087370256</v>
      </c>
      <c r="N14" s="3">
        <v>5.6532</v>
      </c>
      <c r="O14" s="3">
        <f t="shared" si="8"/>
        <v>5.6624847345352185</v>
      </c>
      <c r="P14" s="16">
        <f t="shared" si="9"/>
        <v>8.620629538947905E-05</v>
      </c>
    </row>
    <row r="15" spans="2:16" ht="12">
      <c r="B15" s="13">
        <v>0.002221</v>
      </c>
      <c r="C15" s="17">
        <v>0.001520721314804465</v>
      </c>
      <c r="D15" s="4">
        <f t="shared" si="0"/>
        <v>0.000323763064422087</v>
      </c>
      <c r="E15" s="4">
        <f t="shared" si="1"/>
        <v>1.75840497504671E-05</v>
      </c>
      <c r="F15" s="4">
        <f t="shared" si="2"/>
        <v>0.0022209995929000402</v>
      </c>
      <c r="G15" s="16">
        <f t="shared" si="3"/>
        <v>1.657303771434549E-19</v>
      </c>
      <c r="H15" s="3">
        <v>8.2047</v>
      </c>
      <c r="I15" s="3">
        <f t="shared" si="4"/>
        <v>8.20478494672374</v>
      </c>
      <c r="J15" s="4">
        <f t="shared" si="5"/>
        <v>7.215945873940762E-09</v>
      </c>
      <c r="K15" s="3">
        <v>6.3289</v>
      </c>
      <c r="L15" s="3">
        <f t="shared" si="6"/>
        <v>6.369578828100864</v>
      </c>
      <c r="M15" s="4">
        <f t="shared" si="7"/>
        <v>0.0016547670556596504</v>
      </c>
      <c r="N15" s="3">
        <v>5.6445</v>
      </c>
      <c r="O15" s="3">
        <f t="shared" si="8"/>
        <v>5.6433043535230585</v>
      </c>
      <c r="P15" s="16">
        <f t="shared" si="9"/>
        <v>1.4295704978223098E-06</v>
      </c>
    </row>
    <row r="16" spans="2:16" ht="12">
      <c r="B16" s="13">
        <v>0.001645</v>
      </c>
      <c r="C16" s="17">
        <v>0.0012091270248669825</v>
      </c>
      <c r="D16" s="4">
        <f t="shared" si="0"/>
        <v>0.0002046783427169153</v>
      </c>
      <c r="E16" s="4">
        <f t="shared" si="1"/>
        <v>8.838646985143158E-06</v>
      </c>
      <c r="F16" s="4">
        <f t="shared" si="2"/>
        <v>0.0016449996512562426</v>
      </c>
      <c r="G16" s="16">
        <f t="shared" si="3"/>
        <v>1.2162220832313895E-19</v>
      </c>
      <c r="H16" s="3">
        <v>8.2098</v>
      </c>
      <c r="I16" s="3">
        <f t="shared" si="4"/>
        <v>8.210303268057544</v>
      </c>
      <c r="J16" s="4">
        <f t="shared" si="5"/>
        <v>2.532787377444167E-07</v>
      </c>
      <c r="K16" s="3">
        <v>6.2806</v>
      </c>
      <c r="L16" s="3">
        <f t="shared" si="6"/>
        <v>6.235040808976263</v>
      </c>
      <c r="M16" s="4">
        <f t="shared" si="7"/>
        <v>0.0020756398867373743</v>
      </c>
      <c r="N16" s="3">
        <v>5.6419</v>
      </c>
      <c r="O16" s="3">
        <f t="shared" si="8"/>
        <v>5.634156950355619</v>
      </c>
      <c r="P16" s="16">
        <f t="shared" si="9"/>
        <v>5.995481779534349E-05</v>
      </c>
    </row>
    <row r="17" spans="2:16" ht="12">
      <c r="B17" s="14"/>
      <c r="E17" s="1" t="s">
        <v>27</v>
      </c>
      <c r="G17" s="18">
        <f>SUM(G5:G16)</f>
        <v>2.5390689437282917E-18</v>
      </c>
      <c r="I17" s="1" t="s">
        <v>17</v>
      </c>
      <c r="J17" s="4">
        <f>SUM(J5:J16)</f>
        <v>2.7573492717934106E-06</v>
      </c>
      <c r="L17" s="1" t="s">
        <v>18</v>
      </c>
      <c r="M17" s="4">
        <f>SUM(M5:M16)</f>
        <v>0.005255135812186491</v>
      </c>
      <c r="O17" s="1" t="s">
        <v>19</v>
      </c>
      <c r="P17" s="16">
        <f>SUM(P5:P16)</f>
        <v>0.00018871012989684735</v>
      </c>
    </row>
    <row r="20" spans="2:9" ht="12">
      <c r="B20" s="1" t="s">
        <v>7</v>
      </c>
      <c r="C20" s="20">
        <v>140</v>
      </c>
      <c r="D20" s="1" t="s">
        <v>24</v>
      </c>
      <c r="E20" s="20">
        <v>5000</v>
      </c>
      <c r="G20" s="1" t="s">
        <v>12</v>
      </c>
      <c r="I20" s="19">
        <f>J17+M17+P17</f>
        <v>0.005446603291355132</v>
      </c>
    </row>
    <row r="22" ht="12">
      <c r="B22" s="5" t="s">
        <v>13</v>
      </c>
    </row>
    <row r="23" spans="3:5" ht="12">
      <c r="C23" s="1" t="s">
        <v>1</v>
      </c>
      <c r="D23" s="1" t="s">
        <v>2</v>
      </c>
      <c r="E23" s="1" t="s">
        <v>3</v>
      </c>
    </row>
    <row r="24" spans="2:5" ht="12">
      <c r="B24" s="1" t="s">
        <v>4</v>
      </c>
      <c r="C24" s="21">
        <v>8.235820210916101</v>
      </c>
      <c r="D24" s="21">
        <v>5.554331415479004</v>
      </c>
      <c r="E24" s="21">
        <v>5.614839827962332</v>
      </c>
    </row>
    <row r="25" spans="2:5" ht="12">
      <c r="B25" s="1" t="s">
        <v>14</v>
      </c>
      <c r="C25" s="21">
        <v>8.148468681275833</v>
      </c>
      <c r="D25" s="21">
        <v>8.053649250645107</v>
      </c>
      <c r="E25" s="21">
        <v>5.614839827962309</v>
      </c>
    </row>
    <row r="26" spans="2:5" ht="12">
      <c r="B26" s="1" t="s">
        <v>28</v>
      </c>
      <c r="C26" s="21">
        <v>8.001449264745546</v>
      </c>
      <c r="D26" s="21">
        <v>9.19955089513514</v>
      </c>
      <c r="E26" s="21">
        <v>6.813312268775208</v>
      </c>
    </row>
    <row r="28" spans="2:5" ht="12">
      <c r="B28" s="1" t="s">
        <v>29</v>
      </c>
      <c r="C28" s="1" t="s">
        <v>30</v>
      </c>
      <c r="D28" s="1" t="s">
        <v>32</v>
      </c>
      <c r="E28" s="1" t="s">
        <v>32</v>
      </c>
    </row>
    <row r="29" spans="3:5" ht="12">
      <c r="C29" s="1" t="s">
        <v>31</v>
      </c>
      <c r="D29" s="1" t="s">
        <v>33</v>
      </c>
      <c r="E29" s="1" t="s">
        <v>33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51"/>
  <sheetViews>
    <sheetView workbookViewId="0" topLeftCell="A1">
      <selection activeCell="H55" sqref="H55"/>
    </sheetView>
  </sheetViews>
  <sheetFormatPr defaultColWidth="11.421875" defaultRowHeight="12.75"/>
  <cols>
    <col min="1" max="8" width="8.8515625" style="0" customWidth="1"/>
    <col min="9" max="9" width="10.421875" style="9" bestFit="1" customWidth="1"/>
    <col min="10" max="16384" width="8.8515625" style="0" customWidth="1"/>
  </cols>
  <sheetData>
    <row r="2" ht="12">
      <c r="B2" s="22" t="s">
        <v>34</v>
      </c>
    </row>
    <row r="4" spans="2:9" ht="12">
      <c r="B4" t="s">
        <v>7</v>
      </c>
      <c r="C4">
        <v>20</v>
      </c>
      <c r="D4" t="s">
        <v>24</v>
      </c>
      <c r="E4">
        <v>2000</v>
      </c>
      <c r="G4" t="s">
        <v>12</v>
      </c>
      <c r="I4" s="9">
        <v>0.050488471031902016</v>
      </c>
    </row>
    <row r="5" spans="2:9" ht="12">
      <c r="B5" t="s">
        <v>7</v>
      </c>
      <c r="C5">
        <v>40</v>
      </c>
      <c r="D5" t="s">
        <v>24</v>
      </c>
      <c r="E5">
        <v>2000</v>
      </c>
      <c r="G5" t="s">
        <v>12</v>
      </c>
      <c r="I5" s="9">
        <v>0.01879503929613676</v>
      </c>
    </row>
    <row r="6" spans="2:9" ht="12">
      <c r="B6" t="s">
        <v>7</v>
      </c>
      <c r="C6">
        <v>60</v>
      </c>
      <c r="D6" t="s">
        <v>24</v>
      </c>
      <c r="E6">
        <v>2000</v>
      </c>
      <c r="G6" t="s">
        <v>12</v>
      </c>
      <c r="I6" s="9">
        <v>0.007551892922769614</v>
      </c>
    </row>
    <row r="7" spans="2:9" ht="12">
      <c r="B7" t="s">
        <v>7</v>
      </c>
      <c r="C7">
        <v>80</v>
      </c>
      <c r="D7" t="s">
        <v>24</v>
      </c>
      <c r="E7">
        <v>2000</v>
      </c>
      <c r="G7" t="s">
        <v>12</v>
      </c>
      <c r="I7" s="9">
        <v>0.00448753930195207</v>
      </c>
    </row>
    <row r="8" spans="2:9" ht="12">
      <c r="B8" t="s">
        <v>7</v>
      </c>
      <c r="C8">
        <v>100</v>
      </c>
      <c r="D8" t="s">
        <v>24</v>
      </c>
      <c r="E8">
        <v>2000</v>
      </c>
      <c r="G8" t="s">
        <v>12</v>
      </c>
      <c r="I8" s="9">
        <v>0.00473592396229317</v>
      </c>
    </row>
    <row r="9" spans="2:9" ht="12">
      <c r="B9" t="s">
        <v>7</v>
      </c>
      <c r="C9">
        <v>120</v>
      </c>
      <c r="D9" t="s">
        <v>24</v>
      </c>
      <c r="E9">
        <v>2000</v>
      </c>
      <c r="G9" t="s">
        <v>12</v>
      </c>
      <c r="I9" s="9">
        <v>0.00535116850641666</v>
      </c>
    </row>
    <row r="10" spans="2:9" ht="12">
      <c r="B10" s="24" t="s">
        <v>7</v>
      </c>
      <c r="C10">
        <v>140</v>
      </c>
      <c r="D10" t="s">
        <v>24</v>
      </c>
      <c r="E10">
        <v>2000</v>
      </c>
      <c r="G10" t="s">
        <v>12</v>
      </c>
      <c r="I10" s="9">
        <v>0.005942388303616175</v>
      </c>
    </row>
    <row r="11" spans="2:9" ht="12">
      <c r="B11" t="s">
        <v>7</v>
      </c>
      <c r="C11">
        <v>160</v>
      </c>
      <c r="D11" t="s">
        <v>24</v>
      </c>
      <c r="E11">
        <v>2000</v>
      </c>
      <c r="G11" t="s">
        <v>12</v>
      </c>
      <c r="I11" s="9">
        <v>0.006495574005444054</v>
      </c>
    </row>
    <row r="12" spans="2:9" ht="12">
      <c r="B12" t="s">
        <v>7</v>
      </c>
      <c r="C12">
        <v>180</v>
      </c>
      <c r="D12" t="s">
        <v>24</v>
      </c>
      <c r="E12">
        <v>2000</v>
      </c>
      <c r="G12" t="s">
        <v>12</v>
      </c>
      <c r="I12" s="9">
        <v>0.007006824009980336</v>
      </c>
    </row>
    <row r="13" spans="2:9" ht="12">
      <c r="B13" t="s">
        <v>7</v>
      </c>
      <c r="C13">
        <v>200</v>
      </c>
      <c r="D13" t="s">
        <v>24</v>
      </c>
      <c r="E13">
        <v>2000</v>
      </c>
      <c r="G13" t="s">
        <v>12</v>
      </c>
      <c r="I13" s="9">
        <v>0.007476864994336481</v>
      </c>
    </row>
    <row r="15" ht="12">
      <c r="B15" s="22" t="s">
        <v>35</v>
      </c>
    </row>
    <row r="17" spans="2:9" ht="12">
      <c r="B17" t="s">
        <v>7</v>
      </c>
      <c r="C17">
        <v>100</v>
      </c>
      <c r="D17" t="s">
        <v>24</v>
      </c>
      <c r="E17">
        <v>1000</v>
      </c>
      <c r="G17" t="s">
        <v>12</v>
      </c>
      <c r="I17" s="9">
        <v>0.0049093043684338335</v>
      </c>
    </row>
    <row r="18" spans="2:9" ht="12">
      <c r="B18" s="24" t="s">
        <v>7</v>
      </c>
      <c r="C18">
        <v>100</v>
      </c>
      <c r="D18" t="s">
        <v>24</v>
      </c>
      <c r="E18">
        <v>2000</v>
      </c>
      <c r="G18" t="s">
        <v>12</v>
      </c>
      <c r="I18" s="9">
        <v>0.004735909133860841</v>
      </c>
    </row>
    <row r="19" spans="2:9" ht="12">
      <c r="B19" t="s">
        <v>7</v>
      </c>
      <c r="C19">
        <v>100</v>
      </c>
      <c r="D19" t="s">
        <v>24</v>
      </c>
      <c r="E19">
        <v>3000</v>
      </c>
      <c r="G19" t="s">
        <v>12</v>
      </c>
      <c r="I19" s="9">
        <v>0.004592782396864347</v>
      </c>
    </row>
    <row r="20" spans="2:9" ht="12">
      <c r="B20" t="s">
        <v>7</v>
      </c>
      <c r="C20">
        <v>100</v>
      </c>
      <c r="D20" t="s">
        <v>24</v>
      </c>
      <c r="E20">
        <v>4000</v>
      </c>
      <c r="G20" t="s">
        <v>12</v>
      </c>
      <c r="I20" s="9">
        <v>0.004477117303636682</v>
      </c>
    </row>
    <row r="21" spans="2:9" ht="12">
      <c r="B21" t="s">
        <v>7</v>
      </c>
      <c r="C21">
        <v>100</v>
      </c>
      <c r="D21" t="s">
        <v>24</v>
      </c>
      <c r="E21">
        <v>5000</v>
      </c>
      <c r="G21" t="s">
        <v>12</v>
      </c>
      <c r="I21" s="9">
        <v>0.0044330702300210394</v>
      </c>
    </row>
    <row r="23" ht="12">
      <c r="B23" s="22" t="s">
        <v>36</v>
      </c>
    </row>
    <row r="25" spans="2:9" ht="12">
      <c r="B25" t="s">
        <v>7</v>
      </c>
      <c r="C25">
        <v>60</v>
      </c>
      <c r="D25" t="s">
        <v>24</v>
      </c>
      <c r="E25">
        <v>1000</v>
      </c>
      <c r="G25" t="s">
        <v>12</v>
      </c>
      <c r="I25" s="9">
        <v>0.009290093389347337</v>
      </c>
    </row>
    <row r="26" spans="2:9" ht="12">
      <c r="B26" s="24" t="s">
        <v>7</v>
      </c>
      <c r="C26">
        <v>60</v>
      </c>
      <c r="D26" t="s">
        <v>24</v>
      </c>
      <c r="E26">
        <v>2000</v>
      </c>
      <c r="G26" t="s">
        <v>12</v>
      </c>
      <c r="I26" s="9">
        <v>0.0075518959827916505</v>
      </c>
    </row>
    <row r="27" spans="2:9" ht="12">
      <c r="B27" t="s">
        <v>7</v>
      </c>
      <c r="C27">
        <v>60</v>
      </c>
      <c r="D27" t="s">
        <v>24</v>
      </c>
      <c r="E27">
        <v>3000</v>
      </c>
      <c r="G27" t="s">
        <v>12</v>
      </c>
      <c r="I27" s="9">
        <v>0.0058475151615780315</v>
      </c>
    </row>
    <row r="28" spans="2:9" ht="12">
      <c r="B28" t="s">
        <v>7</v>
      </c>
      <c r="C28">
        <v>60</v>
      </c>
      <c r="D28" t="s">
        <v>24</v>
      </c>
      <c r="E28">
        <v>4000</v>
      </c>
      <c r="G28" t="s">
        <v>12</v>
      </c>
      <c r="I28" s="9">
        <v>0.004646352406128166</v>
      </c>
    </row>
    <row r="29" spans="2:9" ht="12">
      <c r="B29" t="s">
        <v>7</v>
      </c>
      <c r="C29">
        <v>60</v>
      </c>
      <c r="D29" t="s">
        <v>24</v>
      </c>
      <c r="E29">
        <v>5000</v>
      </c>
      <c r="G29" t="s">
        <v>12</v>
      </c>
      <c r="I29" s="9">
        <v>0.004013023550073354</v>
      </c>
    </row>
    <row r="30" spans="2:9" ht="12">
      <c r="B30" t="s">
        <v>7</v>
      </c>
      <c r="C30">
        <v>80</v>
      </c>
      <c r="D30" t="s">
        <v>24</v>
      </c>
      <c r="E30">
        <v>1000</v>
      </c>
      <c r="G30" t="s">
        <v>12</v>
      </c>
      <c r="I30" s="9">
        <v>0.004929156438384432</v>
      </c>
    </row>
    <row r="31" spans="2:9" ht="12">
      <c r="B31" t="s">
        <v>7</v>
      </c>
      <c r="C31">
        <v>80</v>
      </c>
      <c r="D31" t="s">
        <v>24</v>
      </c>
      <c r="E31">
        <v>2000</v>
      </c>
      <c r="G31" t="s">
        <v>12</v>
      </c>
      <c r="I31" s="9">
        <v>0.004487522811184831</v>
      </c>
    </row>
    <row r="32" spans="2:9" ht="12">
      <c r="B32" t="s">
        <v>7</v>
      </c>
      <c r="C32">
        <v>80</v>
      </c>
      <c r="D32" t="s">
        <v>24</v>
      </c>
      <c r="E32">
        <v>3000</v>
      </c>
      <c r="G32" t="s">
        <v>12</v>
      </c>
      <c r="I32" s="9">
        <v>0.004113051484241788</v>
      </c>
    </row>
    <row r="33" spans="2:9" ht="12">
      <c r="B33" t="s">
        <v>7</v>
      </c>
      <c r="C33">
        <v>80</v>
      </c>
      <c r="D33" t="s">
        <v>24</v>
      </c>
      <c r="E33">
        <v>4000</v>
      </c>
      <c r="G33" t="s">
        <v>12</v>
      </c>
      <c r="I33" s="9">
        <v>0.003955252707429261</v>
      </c>
    </row>
    <row r="34" spans="2:9" ht="12">
      <c r="B34" s="24" t="s">
        <v>7</v>
      </c>
      <c r="C34">
        <v>80</v>
      </c>
      <c r="D34" t="s">
        <v>24</v>
      </c>
      <c r="E34">
        <v>5000</v>
      </c>
      <c r="G34" t="s">
        <v>12</v>
      </c>
      <c r="I34" s="9">
        <v>0.003978312762034168</v>
      </c>
    </row>
    <row r="35" spans="2:9" ht="12">
      <c r="B35" t="s">
        <v>7</v>
      </c>
      <c r="C35">
        <v>100</v>
      </c>
      <c r="D35" t="s">
        <v>24</v>
      </c>
      <c r="E35">
        <v>1000</v>
      </c>
      <c r="G35" t="s">
        <v>12</v>
      </c>
      <c r="I35" s="9">
        <v>0.0049092965418246065</v>
      </c>
    </row>
    <row r="36" spans="2:9" ht="12">
      <c r="B36" t="s">
        <v>7</v>
      </c>
      <c r="C36">
        <v>100</v>
      </c>
      <c r="D36" t="s">
        <v>24</v>
      </c>
      <c r="E36">
        <v>2000</v>
      </c>
      <c r="G36" t="s">
        <v>12</v>
      </c>
      <c r="I36" s="9">
        <v>0.004735909133757734</v>
      </c>
    </row>
    <row r="37" spans="2:9" ht="12">
      <c r="B37" t="s">
        <v>7</v>
      </c>
      <c r="C37">
        <v>100</v>
      </c>
      <c r="D37" t="s">
        <v>24</v>
      </c>
      <c r="E37">
        <v>3000</v>
      </c>
      <c r="G37" t="s">
        <v>12</v>
      </c>
      <c r="I37" s="9">
        <v>0.004592782396877485</v>
      </c>
    </row>
    <row r="38" spans="2:9" ht="12">
      <c r="B38" t="s">
        <v>7</v>
      </c>
      <c r="C38">
        <v>100</v>
      </c>
      <c r="D38" t="s">
        <v>24</v>
      </c>
      <c r="E38">
        <v>4000</v>
      </c>
      <c r="G38" t="s">
        <v>12</v>
      </c>
      <c r="I38" s="9">
        <v>0.004477117303632573</v>
      </c>
    </row>
    <row r="39" spans="2:9" ht="12">
      <c r="B39" t="s">
        <v>7</v>
      </c>
      <c r="C39">
        <v>100</v>
      </c>
      <c r="D39" t="s">
        <v>24</v>
      </c>
      <c r="E39">
        <v>5000</v>
      </c>
      <c r="G39" t="s">
        <v>12</v>
      </c>
      <c r="I39" s="9">
        <v>0.004433070230020039</v>
      </c>
    </row>
    <row r="40" spans="2:9" ht="12">
      <c r="B40" t="s">
        <v>7</v>
      </c>
      <c r="C40">
        <v>120</v>
      </c>
      <c r="D40" t="s">
        <v>24</v>
      </c>
      <c r="E40">
        <v>1000</v>
      </c>
      <c r="G40" t="s">
        <v>12</v>
      </c>
      <c r="I40" s="9">
        <v>0.005557087902243532</v>
      </c>
    </row>
    <row r="41" spans="2:9" ht="12">
      <c r="B41" t="s">
        <v>7</v>
      </c>
      <c r="C41">
        <v>120</v>
      </c>
      <c r="D41" t="s">
        <v>24</v>
      </c>
      <c r="E41">
        <v>2000</v>
      </c>
      <c r="G41" t="s">
        <v>12</v>
      </c>
      <c r="I41" s="9">
        <v>0.005351101965022595</v>
      </c>
    </row>
    <row r="42" spans="2:9" ht="12">
      <c r="B42" t="s">
        <v>7</v>
      </c>
      <c r="C42">
        <v>120</v>
      </c>
      <c r="D42" t="s">
        <v>24</v>
      </c>
      <c r="E42">
        <v>3000</v>
      </c>
      <c r="G42" t="s">
        <v>12</v>
      </c>
      <c r="I42" s="9">
        <v>0.005178361723827353</v>
      </c>
    </row>
    <row r="43" spans="2:9" ht="12">
      <c r="B43" t="s">
        <v>7</v>
      </c>
      <c r="C43">
        <v>120</v>
      </c>
      <c r="D43" t="s">
        <v>24</v>
      </c>
      <c r="E43">
        <v>4000</v>
      </c>
      <c r="G43" t="s">
        <v>12</v>
      </c>
      <c r="I43" s="9">
        <v>0.0050307442435406375</v>
      </c>
    </row>
    <row r="44" spans="2:9" ht="12">
      <c r="B44" t="s">
        <v>7</v>
      </c>
      <c r="C44">
        <v>120</v>
      </c>
      <c r="D44" t="s">
        <v>24</v>
      </c>
      <c r="E44">
        <v>5000</v>
      </c>
      <c r="G44" t="s">
        <v>12</v>
      </c>
      <c r="I44" s="9">
        <v>0.00493559315593998</v>
      </c>
    </row>
    <row r="45" spans="2:9" ht="12">
      <c r="B45" t="s">
        <v>7</v>
      </c>
      <c r="C45">
        <v>140</v>
      </c>
      <c r="D45" t="s">
        <v>24</v>
      </c>
      <c r="E45">
        <v>1000</v>
      </c>
      <c r="G45" t="s">
        <v>12</v>
      </c>
      <c r="I45" s="9">
        <v>0.006171260794509655</v>
      </c>
    </row>
    <row r="46" spans="2:9" ht="12">
      <c r="B46" t="s">
        <v>7</v>
      </c>
      <c r="C46">
        <v>140</v>
      </c>
      <c r="D46" t="s">
        <v>24</v>
      </c>
      <c r="E46">
        <v>2000</v>
      </c>
      <c r="G46" t="s">
        <v>12</v>
      </c>
      <c r="I46" s="9">
        <v>0.0059423815891060635</v>
      </c>
    </row>
    <row r="47" spans="2:9" ht="12">
      <c r="B47" t="s">
        <v>7</v>
      </c>
      <c r="C47">
        <v>140</v>
      </c>
      <c r="D47" t="s">
        <v>24</v>
      </c>
      <c r="E47">
        <v>3000</v>
      </c>
      <c r="G47" t="s">
        <v>12</v>
      </c>
      <c r="I47" s="9">
        <v>0.005747452763667853</v>
      </c>
    </row>
    <row r="48" spans="2:9" ht="12">
      <c r="B48" t="s">
        <v>7</v>
      </c>
      <c r="C48">
        <v>140</v>
      </c>
      <c r="D48" t="s">
        <v>24</v>
      </c>
      <c r="E48">
        <v>4000</v>
      </c>
      <c r="G48" t="s">
        <v>12</v>
      </c>
      <c r="I48" s="9">
        <v>0.005578562184215347</v>
      </c>
    </row>
    <row r="49" spans="2:9" ht="12">
      <c r="B49" t="s">
        <v>7</v>
      </c>
      <c r="C49">
        <v>140</v>
      </c>
      <c r="D49" t="s">
        <v>24</v>
      </c>
      <c r="E49">
        <v>5000</v>
      </c>
      <c r="G49" t="s">
        <v>12</v>
      </c>
      <c r="I49" s="9">
        <v>0.005446603291355132</v>
      </c>
    </row>
    <row r="51" ht="12">
      <c r="B51" s="23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Asawin Likhitsup</dc:creator>
  <cp:keywords/>
  <dc:description/>
  <cp:lastModifiedBy>Andrew Marsh</cp:lastModifiedBy>
  <dcterms:created xsi:type="dcterms:W3CDTF">2008-06-19T08:00:14Z</dcterms:created>
  <dcterms:modified xsi:type="dcterms:W3CDTF">2008-07-09T15:05:42Z</dcterms:modified>
  <cp:category/>
  <cp:version/>
  <cp:contentType/>
  <cp:contentStatus/>
</cp:coreProperties>
</file>