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9100" windowHeight="17480" activeTab="0"/>
  </bookViews>
  <sheets>
    <sheet name="Probability of binding 3•1•3" sheetId="1" r:id="rId1"/>
    <sheet name="3•1•3" sheetId="2" r:id="rId2"/>
    <sheet name="Curve fitting" sheetId="3" r:id="rId3"/>
    <sheet name="Iterations" sheetId="4" r:id="rId4"/>
    <sheet name="Fit plot" sheetId="5" r:id="rId5"/>
    <sheet name="Plot data" sheetId="6" r:id="rId6"/>
    <sheet name="Speciation curve" sheetId="7" r:id="rId7"/>
    <sheet name="Speciation" sheetId="8" r:id="rId8"/>
  </sheets>
  <definedNames>
    <definedName name="CC">'Curve fitting'!$F$6:$F$20</definedName>
    <definedName name="CCS">'Curve fitting'!$C$31</definedName>
    <definedName name="CG">'Curve fitting'!$I$6:$I$20</definedName>
    <definedName name="CGG">'Curve fitting'!$J$6:$J$20</definedName>
    <definedName name="CGGS">'Curve fitting'!$C$27</definedName>
    <definedName name="CGS">'Curve fitting'!$C$26</definedName>
    <definedName name="CO">'Curve fitting'!$B$6:$B$20</definedName>
    <definedName name="CS">'Curve fitting'!$C$25</definedName>
    <definedName name="Ctot">'Curve fitting'!$K$6:$K$20</definedName>
    <definedName name="fC">'Curve fitting'!$D$6:$D$20</definedName>
    <definedName name="fG">'Curve fitting'!$E$6:$E$20</definedName>
    <definedName name="GG">'Curve fitting'!$G$6:$G$20</definedName>
    <definedName name="GGGG">'Curve fitting'!$H$6:$H$20</definedName>
    <definedName name="GO">'Curve fitting'!$C$6:$C$20</definedName>
    <definedName name="Gtot">'Curve fitting'!$M$6:$M$20</definedName>
    <definedName name="Hcal">'Curve fitting'!$P$6:$P$20</definedName>
    <definedName name="Hex">'Curve fitting'!$O$6:$O$20</definedName>
    <definedName name="Ka">'Curve fitting'!$C$24</definedName>
    <definedName name="Kb">'Curve fitting'!$F$24</definedName>
    <definedName name="KCdi">'Curve fitting'!$C$30</definedName>
    <definedName name="KGdi">'Curve fitting'!$E$30</definedName>
    <definedName name="KGtet">'Curve fitting'!$E$31</definedName>
    <definedName name="solver_adj" localSheetId="2" hidden="1">'Curve fitting'!$C$25:$C$27</definedName>
    <definedName name="solver_adj" localSheetId="5" hidden="1">'Plot data'!$K$4:$L$60</definedName>
    <definedName name="solver_cvg" localSheetId="2" hidden="1">0.0000000000001</definedName>
    <definedName name="solver_cvg" localSheetId="5" hidden="1">0.0000000000001</definedName>
    <definedName name="solver_drv" localSheetId="2" hidden="1">2</definedName>
    <definedName name="solver_drv" localSheetId="5" hidden="1">2</definedName>
    <definedName name="solver_est" localSheetId="2" hidden="1">2</definedName>
    <definedName name="solver_est" localSheetId="5" hidden="1">2</definedName>
    <definedName name="solver_itr" localSheetId="2" hidden="1">500</definedName>
    <definedName name="solver_itr" localSheetId="5" hidden="1">100</definedName>
    <definedName name="solver_lin" localSheetId="2" hidden="1">2</definedName>
    <definedName name="solver_lin" localSheetId="5" hidden="1">2</definedName>
    <definedName name="solver_neg" localSheetId="2" hidden="1">1</definedName>
    <definedName name="solver_neg" localSheetId="5" hidden="1">1</definedName>
    <definedName name="solver_num" localSheetId="2" hidden="1">0</definedName>
    <definedName name="solver_num" localSheetId="5" hidden="1">0</definedName>
    <definedName name="solver_nwt" localSheetId="2" hidden="1">1</definedName>
    <definedName name="solver_nwt" localSheetId="5" hidden="1">1</definedName>
    <definedName name="solver_opt" localSheetId="2" hidden="1">'Curve fitting'!$J$24</definedName>
    <definedName name="solver_opt" localSheetId="5" hidden="1">'Plot data'!$T$62</definedName>
    <definedName name="solver_pre" localSheetId="2" hidden="1">0.0000000000001</definedName>
    <definedName name="solver_pre" localSheetId="5" hidden="1">0.0000000000001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0.01</definedName>
    <definedName name="solver_tol" localSheetId="5" hidden="1">0.01</definedName>
    <definedName name="solver_typ" localSheetId="2" hidden="1">2</definedName>
    <definedName name="solver_typ" localSheetId="5" hidden="1">2</definedName>
    <definedName name="solver_val" localSheetId="2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<sst xmlns="http://schemas.openxmlformats.org/spreadsheetml/2006/main" count="679" uniqueCount="80">
  <si>
    <t>Curve fitting for 1:2 binding between bisalkynyl receptor and guanosine</t>
  </si>
  <si>
    <r>
      <t>[H]</t>
    </r>
    <r>
      <rPr>
        <b/>
        <vertAlign val="subscript"/>
        <sz val="10"/>
        <rFont val="Arial"/>
        <family val="2"/>
      </rPr>
      <t>0</t>
    </r>
  </si>
  <si>
    <r>
      <t>[G]</t>
    </r>
    <r>
      <rPr>
        <b/>
        <vertAlign val="subscript"/>
        <sz val="10"/>
        <rFont val="Arial"/>
        <family val="2"/>
      </rPr>
      <t>0</t>
    </r>
  </si>
  <si>
    <t>H</t>
  </si>
  <si>
    <t>G</t>
  </si>
  <si>
    <t>HH</t>
  </si>
  <si>
    <t>GG</t>
  </si>
  <si>
    <t>G4</t>
  </si>
  <si>
    <t>HG</t>
  </si>
  <si>
    <t>HGG</t>
  </si>
  <si>
    <t>H balance</t>
  </si>
  <si>
    <t>diff H</t>
  </si>
  <si>
    <t>G balance</t>
  </si>
  <si>
    <t>diff G</t>
  </si>
  <si>
    <r>
      <t>NH-b</t>
    </r>
    <r>
      <rPr>
        <b/>
        <vertAlign val="subscript"/>
        <sz val="10"/>
        <rFont val="Arial"/>
        <family val="2"/>
      </rPr>
      <t>obs</t>
    </r>
  </si>
  <si>
    <r>
      <t>NH-b</t>
    </r>
    <r>
      <rPr>
        <b/>
        <vertAlign val="subscript"/>
        <sz val="10"/>
        <rFont val="Arial"/>
        <family val="2"/>
      </rPr>
      <t>cal</t>
    </r>
  </si>
  <si>
    <t>Chi square</t>
  </si>
  <si>
    <t>sum</t>
  </si>
  <si>
    <t>combined mass bal</t>
  </si>
  <si>
    <t>Binding</t>
  </si>
  <si>
    <t>parameter</t>
  </si>
  <si>
    <r>
      <t>K</t>
    </r>
    <r>
      <rPr>
        <vertAlign val="subscript"/>
        <sz val="10"/>
        <rFont val="Arial"/>
        <family val="2"/>
      </rPr>
      <t>HG</t>
    </r>
  </si>
  <si>
    <r>
      <t>K</t>
    </r>
    <r>
      <rPr>
        <vertAlign val="subscript"/>
        <sz val="10"/>
        <rFont val="Arial"/>
        <family val="2"/>
      </rPr>
      <t>HGG</t>
    </r>
  </si>
  <si>
    <t>Sum chi square</t>
  </si>
  <si>
    <r>
      <t>d</t>
    </r>
    <r>
      <rPr>
        <vertAlign val="subscript"/>
        <sz val="10"/>
        <rFont val="Arial"/>
        <family val="2"/>
      </rPr>
      <t>H</t>
    </r>
  </si>
  <si>
    <r>
      <t>d</t>
    </r>
    <r>
      <rPr>
        <vertAlign val="subscript"/>
        <sz val="10"/>
        <rFont val="Arial"/>
        <family val="2"/>
      </rPr>
      <t>HG</t>
    </r>
  </si>
  <si>
    <r>
      <t>d</t>
    </r>
    <r>
      <rPr>
        <vertAlign val="subscript"/>
        <sz val="10"/>
        <rFont val="Arial"/>
        <family val="2"/>
      </rPr>
      <t>HGG</t>
    </r>
  </si>
  <si>
    <t>G for guanosine</t>
  </si>
  <si>
    <t>Receptor</t>
  </si>
  <si>
    <t>fixed</t>
  </si>
  <si>
    <r>
      <t>K</t>
    </r>
    <r>
      <rPr>
        <vertAlign val="subscript"/>
        <sz val="10"/>
        <rFont val="Arial"/>
        <family val="2"/>
      </rPr>
      <t>HH</t>
    </r>
  </si>
  <si>
    <r>
      <t>K</t>
    </r>
    <r>
      <rPr>
        <vertAlign val="subscript"/>
        <sz val="10"/>
        <rFont val="Arial"/>
        <family val="2"/>
      </rPr>
      <t>GG</t>
    </r>
  </si>
  <si>
    <r>
      <t>d</t>
    </r>
    <r>
      <rPr>
        <vertAlign val="subscript"/>
        <sz val="10"/>
        <rFont val="Arial"/>
        <family val="2"/>
      </rPr>
      <t>HH</t>
    </r>
  </si>
  <si>
    <r>
      <t>K</t>
    </r>
    <r>
      <rPr>
        <vertAlign val="subscript"/>
        <sz val="10"/>
        <rFont val="Arial"/>
        <family val="2"/>
      </rPr>
      <t>G4</t>
    </r>
  </si>
  <si>
    <t>Estimating uncertainties in parameters</t>
  </si>
  <si>
    <t>Data line</t>
  </si>
  <si>
    <t>deleted</t>
  </si>
  <si>
    <r>
      <t>K</t>
    </r>
    <r>
      <rPr>
        <b/>
        <vertAlign val="subscript"/>
        <sz val="10"/>
        <rFont val="Arial"/>
        <family val="2"/>
      </rPr>
      <t>HG</t>
    </r>
  </si>
  <si>
    <r>
      <t>K</t>
    </r>
    <r>
      <rPr>
        <b/>
        <vertAlign val="subscript"/>
        <sz val="10"/>
        <rFont val="Arial"/>
        <family val="2"/>
      </rPr>
      <t>HGG</t>
    </r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</si>
  <si>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</si>
  <si>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</si>
  <si>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</si>
  <si>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</si>
  <si>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</si>
  <si>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</si>
  <si>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</si>
  <si>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</si>
  <si>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</si>
  <si>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</si>
  <si>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</si>
  <si>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</si>
  <si>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</si>
  <si>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</si>
  <si>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</si>
  <si>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SD</t>
  </si>
  <si>
    <t>SD error</t>
  </si>
  <si>
    <r>
      <t>K</t>
    </r>
    <r>
      <rPr>
        <vertAlign val="subscript"/>
        <sz val="10"/>
        <rFont val="Arial"/>
        <family val="2"/>
      </rPr>
      <t>HG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</si>
  <si>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HGG</t>
    </r>
    <r>
      <rPr>
        <sz val="10"/>
        <rFont val="Arial"/>
        <family val="0"/>
      </rPr>
      <t xml:space="preserve"> =</t>
    </r>
  </si>
  <si>
    <t>+/-</t>
  </si>
  <si>
    <t>KHG</t>
  </si>
  <si>
    <t>KHGG</t>
  </si>
  <si>
    <t>Min</t>
  </si>
  <si>
    <t>H for monoalkynyl receptor</t>
  </si>
  <si>
    <t>Vary KHG 3000-7000 (5 steps) and vary KHGG 3000-7000 (5 steps)</t>
  </si>
  <si>
    <t>Vary KHG 4000-6000 (5 steps) and vary KHGG 3000-5000 (5 steps)</t>
  </si>
  <si>
    <t>Vary KHG 4500-5500 (5 steps) and vary KHGG 4000-5000 (5 steps)</t>
  </si>
  <si>
    <t>Vary KHG 5000-5400 (5 steps) and vary KHGG 4000-4400 (5 steps)</t>
  </si>
  <si>
    <t>Vary KHG 5100-5300 (5 steps) and vary KHGG 4200-4400 (5 steps)</t>
  </si>
  <si>
    <t>Vary KHG 5100-5200 (6 steps) and vary KHGG 4260-4340 (5 steps)</t>
  </si>
  <si>
    <t>Vary KHG 5160-5200 (6 steps) and vary KHGG 4260-4300 (5 steps)</t>
  </si>
  <si>
    <t>Eq</t>
  </si>
  <si>
    <t>[H]0</t>
  </si>
  <si>
    <t>[G]0</t>
  </si>
  <si>
    <r>
      <t>c</t>
    </r>
    <r>
      <rPr>
        <b/>
        <vertAlign val="subscript"/>
        <sz val="10"/>
        <rFont val="Arial"/>
        <family val="2"/>
      </rPr>
      <t>H</t>
    </r>
  </si>
  <si>
    <r>
      <t>c</t>
    </r>
    <r>
      <rPr>
        <b/>
        <vertAlign val="subscript"/>
        <sz val="10"/>
        <rFont val="Arial"/>
        <family val="2"/>
      </rPr>
      <t>HH</t>
    </r>
  </si>
  <si>
    <r>
      <t>c</t>
    </r>
    <r>
      <rPr>
        <b/>
        <vertAlign val="subscript"/>
        <sz val="10"/>
        <rFont val="Arial"/>
        <family val="2"/>
      </rPr>
      <t>HG</t>
    </r>
  </si>
  <si>
    <r>
      <t>c</t>
    </r>
    <r>
      <rPr>
        <b/>
        <vertAlign val="subscript"/>
        <sz val="10"/>
        <rFont val="Arial"/>
        <family val="2"/>
      </rPr>
      <t>HGG</t>
    </r>
  </si>
  <si>
    <t>XHGG</t>
  </si>
  <si>
    <t>pHG</t>
  </si>
  <si>
    <t>pHGG</t>
  </si>
</sst>
</file>

<file path=xl/styles.xml><?xml version="1.0" encoding="utf-8"?>
<styleSheet xmlns="http://schemas.openxmlformats.org/spreadsheetml/2006/main">
  <numFmts count="25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E+00"/>
    <numFmt numFmtId="175" formatCode="0.000"/>
    <numFmt numFmtId="176" formatCode="0.000000"/>
    <numFmt numFmtId="177" formatCode="0.0"/>
    <numFmt numFmtId="178" formatCode="0.000E+00"/>
    <numFmt numFmtId="179" formatCode="0.00000E+00"/>
    <numFmt numFmtId="180" formatCode="0.000000E+00"/>
  </numFmts>
  <fonts count="1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2"/>
      <name val="Symbol"/>
      <family val="1"/>
    </font>
    <font>
      <b/>
      <sz val="12"/>
      <name val="Arial"/>
      <family val="2"/>
    </font>
    <font>
      <sz val="10"/>
      <color indexed="12"/>
      <name val="Arial"/>
      <family val="0"/>
    </font>
    <font>
      <sz val="9.5"/>
      <name val="Arial"/>
      <family val="0"/>
    </font>
    <font>
      <sz val="13.5"/>
      <name val="Arial"/>
      <family val="2"/>
    </font>
    <font>
      <b/>
      <sz val="13.5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174" fontId="1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1" fontId="1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/>
    </xf>
    <xf numFmtId="175" fontId="0" fillId="0" borderId="0" xfId="0" applyNumberFormat="1" applyAlignment="1">
      <alignment horizontal="center"/>
    </xf>
    <xf numFmtId="17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325"/>
          <c:w val="0.8285"/>
          <c:h val="0.88925"/>
        </c:manualLayout>
      </c:layout>
      <c:scatterChart>
        <c:scatterStyle val="smoothMarker"/>
        <c:varyColors val="0"/>
        <c:ser>
          <c:idx val="3"/>
          <c:order val="0"/>
          <c:tx>
            <c:v>p3 (3•1•3)</c:v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3•1•3!$C$6:$C$19</c:f>
              <c:numCache>
                <c:ptCount val="14"/>
                <c:pt idx="0">
                  <c:v>0.000687</c:v>
                </c:pt>
                <c:pt idx="1">
                  <c:v>0.00184</c:v>
                </c:pt>
                <c:pt idx="2">
                  <c:v>0.002982</c:v>
                </c:pt>
                <c:pt idx="3">
                  <c:v>0.004302</c:v>
                </c:pt>
                <c:pt idx="4">
                  <c:v>0.005268</c:v>
                </c:pt>
                <c:pt idx="5">
                  <c:v>0.00727</c:v>
                </c:pt>
                <c:pt idx="6">
                  <c:v>0.007651</c:v>
                </c:pt>
                <c:pt idx="7">
                  <c:v>0.009484</c:v>
                </c:pt>
                <c:pt idx="8">
                  <c:v>0.010631</c:v>
                </c:pt>
                <c:pt idx="9">
                  <c:v>0.011651</c:v>
                </c:pt>
                <c:pt idx="10">
                  <c:v>0.012787</c:v>
                </c:pt>
                <c:pt idx="11">
                  <c:v>0.014398</c:v>
                </c:pt>
                <c:pt idx="12">
                  <c:v>0.015638</c:v>
                </c:pt>
                <c:pt idx="13">
                  <c:v>0.01793</c:v>
                </c:pt>
              </c:numCache>
            </c:numRef>
          </c:xVal>
          <c:yVal>
            <c:numRef>
              <c:f>3•1•3!$G$6:$G$19</c:f>
              <c:numCache>
                <c:ptCount val="14"/>
                <c:pt idx="0">
                  <c:v>0.14586007762653244</c:v>
                </c:pt>
                <c:pt idx="1">
                  <c:v>0.2962361671505332</c:v>
                </c:pt>
                <c:pt idx="2">
                  <c:v>0.39670763879815035</c:v>
                </c:pt>
                <c:pt idx="3">
                  <c:v>0.48138892596382105</c:v>
                </c:pt>
                <c:pt idx="4">
                  <c:v>0.5320387411740392</c:v>
                </c:pt>
                <c:pt idx="5">
                  <c:v>0.6236667849902073</c:v>
                </c:pt>
                <c:pt idx="6">
                  <c:v>0.6364149524556504</c:v>
                </c:pt>
                <c:pt idx="7">
                  <c:v>0.7287596207171047</c:v>
                </c:pt>
                <c:pt idx="8">
                  <c:v>0.7694629860103531</c:v>
                </c:pt>
                <c:pt idx="9">
                  <c:v>0.7653592255389646</c:v>
                </c:pt>
                <c:pt idx="10">
                  <c:v>0.7161014150173326</c:v>
                </c:pt>
                <c:pt idx="11">
                  <c:v>0.6172577259705772</c:v>
                </c:pt>
                <c:pt idx="12">
                  <c:v>0.5342480855296186</c:v>
                </c:pt>
                <c:pt idx="13">
                  <c:v>0.43263176236212914</c:v>
                </c:pt>
              </c:numCache>
            </c:numRef>
          </c:yVal>
          <c:smooth val="1"/>
        </c:ser>
        <c:axId val="13323961"/>
        <c:axId val="52806786"/>
      </c:scatterChart>
      <c:scatterChart>
        <c:scatterStyle val="lineMarker"/>
        <c:varyColors val="0"/>
        <c:ser>
          <c:idx val="0"/>
          <c:order val="1"/>
          <c:tx>
            <c:v>[1]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3•1•3!$C$5:$C$19</c:f>
              <c:numCache>
                <c:ptCount val="15"/>
                <c:pt idx="0">
                  <c:v>0</c:v>
                </c:pt>
                <c:pt idx="1">
                  <c:v>0.000687</c:v>
                </c:pt>
                <c:pt idx="2">
                  <c:v>0.00184</c:v>
                </c:pt>
                <c:pt idx="3">
                  <c:v>0.002982</c:v>
                </c:pt>
                <c:pt idx="4">
                  <c:v>0.004302</c:v>
                </c:pt>
                <c:pt idx="5">
                  <c:v>0.005268</c:v>
                </c:pt>
                <c:pt idx="6">
                  <c:v>0.00727</c:v>
                </c:pt>
                <c:pt idx="7">
                  <c:v>0.007651</c:v>
                </c:pt>
                <c:pt idx="8">
                  <c:v>0.009484</c:v>
                </c:pt>
                <c:pt idx="9">
                  <c:v>0.010631</c:v>
                </c:pt>
                <c:pt idx="10">
                  <c:v>0.011651</c:v>
                </c:pt>
                <c:pt idx="11">
                  <c:v>0.012787</c:v>
                </c:pt>
                <c:pt idx="12">
                  <c:v>0.014398</c:v>
                </c:pt>
                <c:pt idx="13">
                  <c:v>0.015638</c:v>
                </c:pt>
                <c:pt idx="14">
                  <c:v>0.01793</c:v>
                </c:pt>
              </c:numCache>
            </c:numRef>
          </c:xVal>
          <c:yVal>
            <c:numRef>
              <c:f>3•1•3!$B$5:$B$19</c:f>
              <c:numCache>
                <c:ptCount val="15"/>
                <c:pt idx="0">
                  <c:v>0.011273</c:v>
                </c:pt>
                <c:pt idx="1">
                  <c:v>0.010434262992707468</c:v>
                </c:pt>
                <c:pt idx="2">
                  <c:v>0.009749537247299917</c:v>
                </c:pt>
                <c:pt idx="3">
                  <c:v>0.009145979599372288</c:v>
                </c:pt>
                <c:pt idx="4">
                  <c:v>0.008720367395919875</c:v>
                </c:pt>
                <c:pt idx="5">
                  <c:v>0.008453969537524232</c:v>
                </c:pt>
                <c:pt idx="6">
                  <c:v>0.007837924489984308</c:v>
                </c:pt>
                <c:pt idx="7">
                  <c:v>0.007849371272962246</c:v>
                </c:pt>
                <c:pt idx="8">
                  <c:v>0.006706774208437182</c:v>
                </c:pt>
                <c:pt idx="9">
                  <c:v>0.006132353826271578</c:v>
                </c:pt>
                <c:pt idx="10">
                  <c:v>0.005782706637127296</c:v>
                </c:pt>
                <c:pt idx="11">
                  <c:v>0.005459074863841964</c:v>
                </c:pt>
                <c:pt idx="12">
                  <c:v>0.005024097110680329</c:v>
                </c:pt>
                <c:pt idx="13">
                  <c:v>0.0046213784731837905</c:v>
                </c:pt>
                <c:pt idx="14">
                  <c:v>0.004210334902612389</c:v>
                </c:pt>
              </c:numCache>
            </c:numRef>
          </c:yVal>
          <c:smooth val="1"/>
        </c:ser>
        <c:axId val="5499027"/>
        <c:axId val="49491244"/>
      </c:scatterChart>
      <c:valAx>
        <c:axId val="1332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Concentration 3 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</c:valAx>
      <c:valAx>
        <c:axId val="52806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p3 (3•1•3)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crossBetween val="midCat"/>
        <c:dispUnits/>
      </c:valAx>
      <c:valAx>
        <c:axId val="5499027"/>
        <c:scaling>
          <c:orientation val="minMax"/>
        </c:scaling>
        <c:axPos val="b"/>
        <c:delete val="1"/>
        <c:majorTickMark val="in"/>
        <c:minorTickMark val="none"/>
        <c:tickLblPos val="nextTo"/>
        <c:crossAx val="49491244"/>
        <c:crosses val="max"/>
        <c:crossBetween val="midCat"/>
        <c:dispUnits/>
      </c:valAx>
      <c:valAx>
        <c:axId val="4949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Concentration of receptor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75"/>
          <c:y val="0.6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825"/>
          <c:w val="0.91925"/>
          <c:h val="0.9235"/>
        </c:manualLayout>
      </c:layout>
      <c:scatterChart>
        <c:scatterStyle val="lineMarker"/>
        <c:varyColors val="0"/>
        <c:ser>
          <c:idx val="0"/>
          <c:order val="0"/>
          <c:tx>
            <c:v>NH-b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data'!$B$5:$B$19</c:f>
              <c:numCache>
                <c:ptCount val="15"/>
                <c:pt idx="0">
                  <c:v>0</c:v>
                </c:pt>
                <c:pt idx="1">
                  <c:v>0.0658407786424538</c:v>
                </c:pt>
                <c:pt idx="2">
                  <c:v>0.18872690603952288</c:v>
                </c:pt>
                <c:pt idx="3">
                  <c:v>0.3260448995758379</c:v>
                </c:pt>
                <c:pt idx="4">
                  <c:v>0.49332783868863594</c:v>
                </c:pt>
                <c:pt idx="5">
                  <c:v>0.623139221949781</c:v>
                </c:pt>
                <c:pt idx="6">
                  <c:v>0.9275414695931263</c:v>
                </c:pt>
                <c:pt idx="7">
                  <c:v>0.9747277500243171</c:v>
                </c:pt>
                <c:pt idx="8">
                  <c:v>1.414092633097599</c:v>
                </c:pt>
                <c:pt idx="9">
                  <c:v>1.7335920759261803</c:v>
                </c:pt>
                <c:pt idx="10">
                  <c:v>2.0148004612919332</c:v>
                </c:pt>
                <c:pt idx="11">
                  <c:v>2.342338275060918</c:v>
                </c:pt>
                <c:pt idx="12">
                  <c:v>2.865788555199786</c:v>
                </c:pt>
                <c:pt idx="13">
                  <c:v>3.3838388460806077</c:v>
                </c:pt>
                <c:pt idx="14">
                  <c:v>4.258568597209444</c:v>
                </c:pt>
              </c:numCache>
            </c:numRef>
          </c:xVal>
          <c:yVal>
            <c:numRef>
              <c:f>'Plot data'!$E$5:$E$19</c:f>
              <c:numCache>
                <c:ptCount val="15"/>
                <c:pt idx="0">
                  <c:v>7.1094</c:v>
                </c:pt>
                <c:pt idx="1">
                  <c:v>7.1533</c:v>
                </c:pt>
                <c:pt idx="2">
                  <c:v>7.2311</c:v>
                </c:pt>
                <c:pt idx="3">
                  <c:v>7.4161</c:v>
                </c:pt>
                <c:pt idx="4">
                  <c:v>7.5065</c:v>
                </c:pt>
                <c:pt idx="5">
                  <c:v>7.6006</c:v>
                </c:pt>
                <c:pt idx="6">
                  <c:v>7.9613</c:v>
                </c:pt>
                <c:pt idx="7">
                  <c:v>8.0987</c:v>
                </c:pt>
                <c:pt idx="8">
                  <c:v>8.6458</c:v>
                </c:pt>
                <c:pt idx="9">
                  <c:v>8.9833</c:v>
                </c:pt>
                <c:pt idx="10">
                  <c:v>9.218</c:v>
                </c:pt>
                <c:pt idx="11">
                  <c:v>9.3441</c:v>
                </c:pt>
                <c:pt idx="12">
                  <c:v>9.4187</c:v>
                </c:pt>
                <c:pt idx="13">
                  <c:v>9.4507</c:v>
                </c:pt>
                <c:pt idx="14">
                  <c:v>9.4708</c:v>
                </c:pt>
              </c:numCache>
            </c:numRef>
          </c:yVal>
          <c:smooth val="0"/>
        </c:ser>
        <c:ser>
          <c:idx val="1"/>
          <c:order val="1"/>
          <c:tx>
            <c:v>Calculated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data'!$H$4:$H$60</c:f>
              <c:numCache>
                <c:ptCount val="57"/>
                <c:pt idx="0">
                  <c:v>0</c:v>
                </c:pt>
                <c:pt idx="1">
                  <c:v>0.015524278969286657</c:v>
                </c:pt>
                <c:pt idx="2">
                  <c:v>0.03164839345387748</c:v>
                </c:pt>
                <c:pt idx="3">
                  <c:v>0.04840779347762753</c:v>
                </c:pt>
                <c:pt idx="4">
                  <c:v>0.0658407786424538</c:v>
                </c:pt>
                <c:pt idx="5">
                  <c:v>0.095025065780176</c:v>
                </c:pt>
                <c:pt idx="6">
                  <c:v>0.1251994158657545</c:v>
                </c:pt>
                <c:pt idx="7">
                  <c:v>0.1564150793386677</c:v>
                </c:pt>
                <c:pt idx="8">
                  <c:v>0.18872690603952288</c:v>
                </c:pt>
                <c:pt idx="9">
                  <c:v>0.22143743957136022</c:v>
                </c:pt>
                <c:pt idx="10">
                  <c:v>0.25519280785639</c:v>
                </c:pt>
                <c:pt idx="11">
                  <c:v>0.2900438843127493</c:v>
                </c:pt>
                <c:pt idx="12">
                  <c:v>0.3260448995758379</c:v>
                </c:pt>
                <c:pt idx="13">
                  <c:v>0.3663888437944826</c:v>
                </c:pt>
                <c:pt idx="14">
                  <c:v>0.4076938616449886</c:v>
                </c:pt>
                <c:pt idx="15">
                  <c:v>0.4499947091574861</c:v>
                </c:pt>
                <c:pt idx="16">
                  <c:v>0.49332783868863594</c:v>
                </c:pt>
                <c:pt idx="17">
                  <c:v>0.5250314124504668</c:v>
                </c:pt>
                <c:pt idx="18">
                  <c:v>0.5572267527466548</c:v>
                </c:pt>
                <c:pt idx="19">
                  <c:v>0.5899253909859193</c:v>
                </c:pt>
                <c:pt idx="20">
                  <c:v>0.623139221949781</c:v>
                </c:pt>
                <c:pt idx="21">
                  <c:v>0.6950034938043973</c:v>
                </c:pt>
                <c:pt idx="22">
                  <c:v>0.7695851678650645</c:v>
                </c:pt>
                <c:pt idx="23">
                  <c:v>0.8470413439468197</c:v>
                </c:pt>
                <c:pt idx="24">
                  <c:v>0.9275414695931263</c:v>
                </c:pt>
                <c:pt idx="25">
                  <c:v>0.939350956082143</c:v>
                </c:pt>
                <c:pt idx="26">
                  <c:v>0.951151825367088</c:v>
                </c:pt>
                <c:pt idx="27">
                  <c:v>0.9629440868762873</c:v>
                </c:pt>
                <c:pt idx="28">
                  <c:v>0.9747277500243171</c:v>
                </c:pt>
                <c:pt idx="29">
                  <c:v>1.0721242785861698</c:v>
                </c:pt>
                <c:pt idx="30">
                  <c:v>1.17716603079407</c:v>
                </c:pt>
                <c:pt idx="31">
                  <c:v>1.2907899575628952</c:v>
                </c:pt>
                <c:pt idx="32">
                  <c:v>1.414092633097599</c:v>
                </c:pt>
                <c:pt idx="33">
                  <c:v>1.4887244000465776</c:v>
                </c:pt>
                <c:pt idx="34">
                  <c:v>1.56669517942511</c:v>
                </c:pt>
                <c:pt idx="35">
                  <c:v>1.6482341788514743</c:v>
                </c:pt>
                <c:pt idx="36">
                  <c:v>1.7335920759261803</c:v>
                </c:pt>
                <c:pt idx="37">
                  <c:v>1.8008443997976507</c:v>
                </c:pt>
                <c:pt idx="38">
                  <c:v>1.8700702416447386</c:v>
                </c:pt>
                <c:pt idx="39">
                  <c:v>1.9413577642984756</c:v>
                </c:pt>
                <c:pt idx="40">
                  <c:v>2.0148004612919332</c:v>
                </c:pt>
                <c:pt idx="41">
                  <c:v>2.093199118545759</c:v>
                </c:pt>
                <c:pt idx="42">
                  <c:v>2.173854739828645</c:v>
                </c:pt>
                <c:pt idx="43">
                  <c:v>2.256866209735055</c:v>
                </c:pt>
                <c:pt idx="44">
                  <c:v>2.342338275060918</c:v>
                </c:pt>
                <c:pt idx="45">
                  <c:v>2.465221575289959</c:v>
                </c:pt>
                <c:pt idx="46">
                  <c:v>2.5932036664159366</c:v>
                </c:pt>
                <c:pt idx="47">
                  <c:v>2.7266086175612405</c:v>
                </c:pt>
                <c:pt idx="48">
                  <c:v>2.865788555199786</c:v>
                </c:pt>
                <c:pt idx="49">
                  <c:v>2.987355865202519</c:v>
                </c:pt>
                <c:pt idx="50">
                  <c:v>3.113998862870703</c:v>
                </c:pt>
                <c:pt idx="51">
                  <c:v>3.2460422065360865</c:v>
                </c:pt>
                <c:pt idx="52">
                  <c:v>3.3838388460806077</c:v>
                </c:pt>
                <c:pt idx="53">
                  <c:v>3.5876016748598856</c:v>
                </c:pt>
                <c:pt idx="54">
                  <c:v>3.8008479863029794</c:v>
                </c:pt>
                <c:pt idx="55">
                  <c:v>4.024255621471271</c:v>
                </c:pt>
                <c:pt idx="56">
                  <c:v>4.258568597209444</c:v>
                </c:pt>
              </c:numCache>
            </c:numRef>
          </c:xVal>
          <c:yVal>
            <c:numRef>
              <c:f>'Plot data'!$V$4:$V$60</c:f>
              <c:numCache>
                <c:ptCount val="57"/>
                <c:pt idx="0">
                  <c:v>7.132433678995062</c:v>
                </c:pt>
                <c:pt idx="1">
                  <c:v>7.135387965208958</c:v>
                </c:pt>
                <c:pt idx="2">
                  <c:v>7.139041381800149</c:v>
                </c:pt>
                <c:pt idx="3">
                  <c:v>7.143521850352027</c:v>
                </c:pt>
                <c:pt idx="4">
                  <c:v>7.148892607445058</c:v>
                </c:pt>
                <c:pt idx="5">
                  <c:v>7.167373116159236</c:v>
                </c:pt>
                <c:pt idx="6">
                  <c:v>7.187458849783411</c:v>
                </c:pt>
                <c:pt idx="7">
                  <c:v>7.209253409369267</c:v>
                </c:pt>
                <c:pt idx="8">
                  <c:v>7.232779937601395</c:v>
                </c:pt>
                <c:pt idx="9">
                  <c:v>7.258357966318722</c:v>
                </c:pt>
                <c:pt idx="10">
                  <c:v>7.285657357471578</c:v>
                </c:pt>
                <c:pt idx="11">
                  <c:v>7.314764921043679</c:v>
                </c:pt>
                <c:pt idx="12">
                  <c:v>7.345784392169326</c:v>
                </c:pt>
                <c:pt idx="13">
                  <c:v>7.384252611934269</c:v>
                </c:pt>
                <c:pt idx="14">
                  <c:v>7.424547826290393</c:v>
                </c:pt>
                <c:pt idx="15">
                  <c:v>7.466750707458095</c:v>
                </c:pt>
                <c:pt idx="16">
                  <c:v>7.510943268080121</c:v>
                </c:pt>
                <c:pt idx="17">
                  <c:v>7.544273571893717</c:v>
                </c:pt>
                <c:pt idx="18">
                  <c:v>7.57860233307299</c:v>
                </c:pt>
                <c:pt idx="19">
                  <c:v>7.613957591707793</c:v>
                </c:pt>
                <c:pt idx="20">
                  <c:v>7.650368071789351</c:v>
                </c:pt>
                <c:pt idx="21">
                  <c:v>7.7303534687663795</c:v>
                </c:pt>
                <c:pt idx="22">
                  <c:v>7.8158243566677035</c:v>
                </c:pt>
                <c:pt idx="23">
                  <c:v>7.907122408038273</c:v>
                </c:pt>
                <c:pt idx="24">
                  <c:v>8.00457382747143</c:v>
                </c:pt>
                <c:pt idx="25">
                  <c:v>8.019791843041498</c:v>
                </c:pt>
                <c:pt idx="26">
                  <c:v>8.035027383737486</c:v>
                </c:pt>
                <c:pt idx="27">
                  <c:v>8.050279964108064</c:v>
                </c:pt>
                <c:pt idx="28">
                  <c:v>8.065549063064894</c:v>
                </c:pt>
                <c:pt idx="29">
                  <c:v>8.185050709831577</c:v>
                </c:pt>
                <c:pt idx="30">
                  <c:v>8.31761146850373</c:v>
                </c:pt>
                <c:pt idx="31">
                  <c:v>8.463519347798112</c:v>
                </c:pt>
                <c:pt idx="32">
                  <c:v>8.621681992941884</c:v>
                </c:pt>
                <c:pt idx="33">
                  <c:v>8.715945334383006</c:v>
                </c:pt>
                <c:pt idx="34">
                  <c:v>8.811138389847912</c:v>
                </c:pt>
                <c:pt idx="35">
                  <c:v>8.905252698024924</c:v>
                </c:pt>
                <c:pt idx="36">
                  <c:v>8.995709314833917</c:v>
                </c:pt>
                <c:pt idx="37">
                  <c:v>9.060388631187738</c:v>
                </c:pt>
                <c:pt idx="38">
                  <c:v>9.119538615511726</c:v>
                </c:pt>
                <c:pt idx="39">
                  <c:v>9.172222437099204</c:v>
                </c:pt>
                <c:pt idx="40">
                  <c:v>9.218011661214502</c:v>
                </c:pt>
                <c:pt idx="41">
                  <c:v>9.2585405121809</c:v>
                </c:pt>
                <c:pt idx="42">
                  <c:v>9.292280591836521</c:v>
                </c:pt>
                <c:pt idx="43">
                  <c:v>9.320281717545097</c:v>
                </c:pt>
                <c:pt idx="44">
                  <c:v>9.343280068014328</c:v>
                </c:pt>
                <c:pt idx="45">
                  <c:v>9.369052678754873</c:v>
                </c:pt>
                <c:pt idx="46">
                  <c:v>9.389247660796437</c:v>
                </c:pt>
                <c:pt idx="47">
                  <c:v>9.405295078917725</c:v>
                </c:pt>
                <c:pt idx="48">
                  <c:v>9.418316408664415</c:v>
                </c:pt>
                <c:pt idx="49">
                  <c:v>9.42728357941751</c:v>
                </c:pt>
                <c:pt idx="50">
                  <c:v>9.435015449839126</c:v>
                </c:pt>
                <c:pt idx="51">
                  <c:v>9.44174062947801</c:v>
                </c:pt>
                <c:pt idx="52">
                  <c:v>9.447649315261472</c:v>
                </c:pt>
                <c:pt idx="53">
                  <c:v>9.455380116841306</c:v>
                </c:pt>
                <c:pt idx="54">
                  <c:v>9.461936696364102</c:v>
                </c:pt>
                <c:pt idx="55">
                  <c:v>9.466098362858695</c:v>
                </c:pt>
                <c:pt idx="56">
                  <c:v>9.47235595438541</c:v>
                </c:pt>
              </c:numCache>
            </c:numRef>
          </c:yVal>
          <c:smooth val="0"/>
        </c:ser>
        <c:axId val="42768013"/>
        <c:axId val="49367798"/>
      </c:scatterChart>
      <c:valAx>
        <c:axId val="4276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Added guanosine 3 (eq)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9367798"/>
        <c:crosses val="autoZero"/>
        <c:crossBetween val="midCat"/>
        <c:dispUnits/>
      </c:valAx>
      <c:valAx>
        <c:axId val="49367798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Chemical shift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75"/>
          <c:y val="0.42575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825"/>
          <c:w val="0.912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Monomer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Speciation!$A$6:$A$20</c:f>
              <c:numCache>
                <c:ptCount val="15"/>
                <c:pt idx="0">
                  <c:v>0</c:v>
                </c:pt>
                <c:pt idx="1">
                  <c:v>0.0658407786424538</c:v>
                </c:pt>
                <c:pt idx="2">
                  <c:v>0.18872690603952288</c:v>
                </c:pt>
                <c:pt idx="3">
                  <c:v>0.3260448995758379</c:v>
                </c:pt>
                <c:pt idx="4">
                  <c:v>0.49332783868863594</c:v>
                </c:pt>
                <c:pt idx="5">
                  <c:v>0.623139221949781</c:v>
                </c:pt>
                <c:pt idx="6">
                  <c:v>0.9275414695931263</c:v>
                </c:pt>
                <c:pt idx="7">
                  <c:v>0.9747277500243171</c:v>
                </c:pt>
                <c:pt idx="8">
                  <c:v>1.414092633097599</c:v>
                </c:pt>
                <c:pt idx="9">
                  <c:v>1.7335920759261803</c:v>
                </c:pt>
                <c:pt idx="10">
                  <c:v>2.0148004612919332</c:v>
                </c:pt>
                <c:pt idx="11">
                  <c:v>2.342338275060918</c:v>
                </c:pt>
                <c:pt idx="12">
                  <c:v>2.865788555199786</c:v>
                </c:pt>
                <c:pt idx="13">
                  <c:v>3.3838388460806077</c:v>
                </c:pt>
                <c:pt idx="14">
                  <c:v>4.258568597209444</c:v>
                </c:pt>
              </c:numCache>
            </c:numRef>
          </c:xVal>
          <c:yVal>
            <c:numRef>
              <c:f>Speciation!$H$6:$H$20</c:f>
              <c:numCache>
                <c:ptCount val="15"/>
                <c:pt idx="0">
                  <c:v>0.511123444022555</c:v>
                </c:pt>
                <c:pt idx="1">
                  <c:v>0.5029215038032586</c:v>
                </c:pt>
                <c:pt idx="2">
                  <c:v>0.47680845369712865</c:v>
                </c:pt>
                <c:pt idx="3">
                  <c:v>0.44602474139926057</c:v>
                </c:pt>
                <c:pt idx="4">
                  <c:v>0.4037924138096151</c:v>
                </c:pt>
                <c:pt idx="5">
                  <c:v>0.369600068104054</c:v>
                </c:pt>
                <c:pt idx="6">
                  <c:v>0.2865232574792446</c:v>
                </c:pt>
                <c:pt idx="7">
                  <c:v>0.272507568202284</c:v>
                </c:pt>
                <c:pt idx="8">
                  <c:v>0.15133854499119256</c:v>
                </c:pt>
                <c:pt idx="9">
                  <c:v>0.07704737564479397</c:v>
                </c:pt>
                <c:pt idx="10">
                  <c:v>0.03823759889847648</c:v>
                </c:pt>
                <c:pt idx="11">
                  <c:v>0.019597688050759093</c:v>
                </c:pt>
                <c:pt idx="12">
                  <c:v>0.010286024745794028</c:v>
                </c:pt>
                <c:pt idx="13">
                  <c:v>0.007185913540939261</c:v>
                </c:pt>
                <c:pt idx="14">
                  <c:v>0.004877006721258676</c:v>
                </c:pt>
              </c:numCache>
            </c:numRef>
          </c:yVal>
          <c:smooth val="1"/>
        </c:ser>
        <c:ser>
          <c:idx val="1"/>
          <c:order val="1"/>
          <c:tx>
            <c:v>Dimer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Speciation!$A$6:$A$20</c:f>
              <c:numCache>
                <c:ptCount val="15"/>
                <c:pt idx="0">
                  <c:v>0</c:v>
                </c:pt>
                <c:pt idx="1">
                  <c:v>0.0658407786424538</c:v>
                </c:pt>
                <c:pt idx="2">
                  <c:v>0.18872690603952288</c:v>
                </c:pt>
                <c:pt idx="3">
                  <c:v>0.3260448995758379</c:v>
                </c:pt>
                <c:pt idx="4">
                  <c:v>0.49332783868863594</c:v>
                </c:pt>
                <c:pt idx="5">
                  <c:v>0.623139221949781</c:v>
                </c:pt>
                <c:pt idx="6">
                  <c:v>0.9275414695931263</c:v>
                </c:pt>
                <c:pt idx="7">
                  <c:v>0.9747277500243171</c:v>
                </c:pt>
                <c:pt idx="8">
                  <c:v>1.414092633097599</c:v>
                </c:pt>
                <c:pt idx="9">
                  <c:v>1.7335920759261803</c:v>
                </c:pt>
                <c:pt idx="10">
                  <c:v>2.0148004612919332</c:v>
                </c:pt>
                <c:pt idx="11">
                  <c:v>2.342338275060918</c:v>
                </c:pt>
                <c:pt idx="12">
                  <c:v>2.865788555199786</c:v>
                </c:pt>
                <c:pt idx="13">
                  <c:v>3.3838388460806077</c:v>
                </c:pt>
                <c:pt idx="14">
                  <c:v>4.258568597209444</c:v>
                </c:pt>
              </c:numCache>
            </c:numRef>
          </c:xVal>
          <c:yVal>
            <c:numRef>
              <c:f>Speciation!$I$6:$I$20</c:f>
              <c:numCache>
                <c:ptCount val="15"/>
                <c:pt idx="0">
                  <c:v>0.4888765410818128</c:v>
                </c:pt>
                <c:pt idx="1">
                  <c:v>0.43809699856192075</c:v>
                </c:pt>
                <c:pt idx="2">
                  <c:v>0.36794252495627017</c:v>
                </c:pt>
                <c:pt idx="3">
                  <c:v>0.30203426584923737</c:v>
                </c:pt>
                <c:pt idx="4">
                  <c:v>0.23602563863075418</c:v>
                </c:pt>
                <c:pt idx="5">
                  <c:v>0.19170474026691586</c:v>
                </c:pt>
                <c:pt idx="6">
                  <c:v>0.10681418305851353</c:v>
                </c:pt>
                <c:pt idx="7">
                  <c:v>0.09676094384953399</c:v>
                </c:pt>
                <c:pt idx="8">
                  <c:v>0.025498866902434934</c:v>
                </c:pt>
                <c:pt idx="9">
                  <c:v>0.006042977734630008</c:v>
                </c:pt>
                <c:pt idx="10">
                  <c:v>0.0014035260418601926</c:v>
                </c:pt>
                <c:pt idx="11">
                  <c:v>0.00034804613794503064</c:v>
                </c:pt>
                <c:pt idx="12">
                  <c:v>8.823913516502061E-05</c:v>
                </c:pt>
                <c:pt idx="13">
                  <c:v>3.9613535080577524E-05</c:v>
                </c:pt>
                <c:pt idx="14">
                  <c:v>1.6623843379793933E-05</c:v>
                </c:pt>
              </c:numCache>
            </c:numRef>
          </c:yVal>
          <c:smooth val="1"/>
        </c:ser>
        <c:ser>
          <c:idx val="2"/>
          <c:order val="2"/>
          <c:tx>
            <c:v>1:1 Complex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Speciation!$A$6:$A$20</c:f>
              <c:numCache>
                <c:ptCount val="15"/>
                <c:pt idx="0">
                  <c:v>0</c:v>
                </c:pt>
                <c:pt idx="1">
                  <c:v>0.0658407786424538</c:v>
                </c:pt>
                <c:pt idx="2">
                  <c:v>0.18872690603952288</c:v>
                </c:pt>
                <c:pt idx="3">
                  <c:v>0.3260448995758379</c:v>
                </c:pt>
                <c:pt idx="4">
                  <c:v>0.49332783868863594</c:v>
                </c:pt>
                <c:pt idx="5">
                  <c:v>0.623139221949781</c:v>
                </c:pt>
                <c:pt idx="6">
                  <c:v>0.9275414695931263</c:v>
                </c:pt>
                <c:pt idx="7">
                  <c:v>0.9747277500243171</c:v>
                </c:pt>
                <c:pt idx="8">
                  <c:v>1.414092633097599</c:v>
                </c:pt>
                <c:pt idx="9">
                  <c:v>1.7335920759261803</c:v>
                </c:pt>
                <c:pt idx="10">
                  <c:v>2.0148004612919332</c:v>
                </c:pt>
                <c:pt idx="11">
                  <c:v>2.342338275060918</c:v>
                </c:pt>
                <c:pt idx="12">
                  <c:v>2.865788555199786</c:v>
                </c:pt>
                <c:pt idx="13">
                  <c:v>3.3838388460806077</c:v>
                </c:pt>
                <c:pt idx="14">
                  <c:v>4.258568597209444</c:v>
                </c:pt>
              </c:numCache>
            </c:numRef>
          </c:xVal>
          <c:yVal>
            <c:numRef>
              <c:f>Speciation!$J$6:$J$20</c:f>
              <c:numCache>
                <c:ptCount val="15"/>
                <c:pt idx="0">
                  <c:v>0</c:v>
                </c:pt>
                <c:pt idx="1">
                  <c:v>0.05418896854361988</c:v>
                </c:pt>
                <c:pt idx="2">
                  <c:v>0.1273072116038984</c:v>
                </c:pt>
                <c:pt idx="3">
                  <c:v>0.18728308063037294</c:v>
                </c:pt>
                <c:pt idx="4">
                  <c:v>0.24145712191623422</c:v>
                </c:pt>
                <c:pt idx="5">
                  <c:v>0.27294508373933407</c:v>
                </c:pt>
                <c:pt idx="6">
                  <c:v>0.3174446395806291</c:v>
                </c:pt>
                <c:pt idx="7">
                  <c:v>0.3205872300921389</c:v>
                </c:pt>
                <c:pt idx="8">
                  <c:v>0.307929247051572</c:v>
                </c:pt>
                <c:pt idx="9">
                  <c:v>0.24997198051985334</c:v>
                </c:pt>
                <c:pt idx="10">
                  <c:v>0.18933856038225635</c:v>
                </c:pt>
                <c:pt idx="11">
                  <c:v>0.14137075461096663</c:v>
                </c:pt>
                <c:pt idx="12">
                  <c:v>0.10517782946756578</c:v>
                </c:pt>
                <c:pt idx="13">
                  <c:v>0.0888714772966911</c:v>
                </c:pt>
                <c:pt idx="14">
                  <c:v>0.07391163059548012</c:v>
                </c:pt>
              </c:numCache>
            </c:numRef>
          </c:yVal>
          <c:smooth val="1"/>
        </c:ser>
        <c:ser>
          <c:idx val="3"/>
          <c:order val="3"/>
          <c:tx>
            <c:v>1:2 Complex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Speciation!$A$6:$A$20</c:f>
              <c:numCache>
                <c:ptCount val="15"/>
                <c:pt idx="0">
                  <c:v>0</c:v>
                </c:pt>
                <c:pt idx="1">
                  <c:v>0.0658407786424538</c:v>
                </c:pt>
                <c:pt idx="2">
                  <c:v>0.18872690603952288</c:v>
                </c:pt>
                <c:pt idx="3">
                  <c:v>0.3260448995758379</c:v>
                </c:pt>
                <c:pt idx="4">
                  <c:v>0.49332783868863594</c:v>
                </c:pt>
                <c:pt idx="5">
                  <c:v>0.623139221949781</c:v>
                </c:pt>
                <c:pt idx="6">
                  <c:v>0.9275414695931263</c:v>
                </c:pt>
                <c:pt idx="7">
                  <c:v>0.9747277500243171</c:v>
                </c:pt>
                <c:pt idx="8">
                  <c:v>1.414092633097599</c:v>
                </c:pt>
                <c:pt idx="9">
                  <c:v>1.7335920759261803</c:v>
                </c:pt>
                <c:pt idx="10">
                  <c:v>2.0148004612919332</c:v>
                </c:pt>
                <c:pt idx="11">
                  <c:v>2.342338275060918</c:v>
                </c:pt>
                <c:pt idx="12">
                  <c:v>2.865788555199786</c:v>
                </c:pt>
                <c:pt idx="13">
                  <c:v>3.3838388460806077</c:v>
                </c:pt>
                <c:pt idx="14">
                  <c:v>4.258568597209444</c:v>
                </c:pt>
              </c:numCache>
            </c:numRef>
          </c:xVal>
          <c:yVal>
            <c:numRef>
              <c:f>Speciation!$K$6:$K$20</c:f>
              <c:numCache>
                <c:ptCount val="15"/>
                <c:pt idx="0">
                  <c:v>0</c:v>
                </c:pt>
                <c:pt idx="1">
                  <c:v>0.004801770541889826</c:v>
                </c:pt>
                <c:pt idx="2">
                  <c:v>0.027953867641663535</c:v>
                </c:pt>
                <c:pt idx="3">
                  <c:v>0.06467225112645536</c:v>
                </c:pt>
                <c:pt idx="4">
                  <c:v>0.11874127920718781</c:v>
                </c:pt>
                <c:pt idx="5">
                  <c:v>0.16576710361116584</c:v>
                </c:pt>
                <c:pt idx="6">
                  <c:v>0.2892384031431186</c:v>
                </c:pt>
                <c:pt idx="7">
                  <c:v>0.31016565734446444</c:v>
                </c:pt>
                <c:pt idx="8">
                  <c:v>0.515266805477529</c:v>
                </c:pt>
                <c:pt idx="9">
                  <c:v>0.6669674676330227</c:v>
                </c:pt>
                <c:pt idx="10">
                  <c:v>0.7710230603349714</c:v>
                </c:pt>
                <c:pt idx="11">
                  <c:v>0.8386758766101906</c:v>
                </c:pt>
                <c:pt idx="12">
                  <c:v>0.8844650633475628</c:v>
                </c:pt>
                <c:pt idx="13">
                  <c:v>0.9039047126296592</c:v>
                </c:pt>
                <c:pt idx="14">
                  <c:v>0.9211960186753708</c:v>
                </c:pt>
              </c:numCache>
            </c:numRef>
          </c:yVal>
          <c:smooth val="1"/>
        </c:ser>
        <c:axId val="41656999"/>
        <c:axId val="39368672"/>
      </c:scatterChart>
      <c:valAx>
        <c:axId val="41656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Added guanosine 3 (eq.)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crossBetween val="midCat"/>
        <c:dispUnits/>
      </c:valAx>
      <c:valAx>
        <c:axId val="3936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Mole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05"/>
          <c:y val="0.405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39"/>
  <sheetViews>
    <sheetView workbookViewId="0" topLeftCell="A1">
      <selection activeCell="B6" sqref="B6"/>
    </sheetView>
  </sheetViews>
  <sheetFormatPr defaultColWidth="11.421875" defaultRowHeight="12.75"/>
  <sheetData>
    <row r="3" spans="2:7" ht="12">
      <c r="B3" t="s">
        <v>71</v>
      </c>
      <c r="C3" t="s">
        <v>72</v>
      </c>
      <c r="D3" t="s">
        <v>8</v>
      </c>
      <c r="E3" t="s">
        <v>9</v>
      </c>
      <c r="F3" t="s">
        <v>78</v>
      </c>
      <c r="G3" t="s">
        <v>79</v>
      </c>
    </row>
    <row r="5" spans="2:5" ht="12">
      <c r="B5">
        <v>0.011273</v>
      </c>
      <c r="C5">
        <v>0</v>
      </c>
      <c r="D5">
        <v>0</v>
      </c>
      <c r="E5">
        <v>0</v>
      </c>
    </row>
    <row r="6" spans="2:7" ht="12">
      <c r="B6">
        <v>0.010434262992707468</v>
      </c>
      <c r="C6">
        <v>0.000687</v>
      </c>
      <c r="D6">
        <v>0.000565421949087682</v>
      </c>
      <c r="E6">
        <v>5.010293666471389E-05</v>
      </c>
      <c r="F6">
        <f aca="true" t="shared" si="0" ref="F6:F12">$D$6:$D$12/$C$6:$C$12</f>
        <v>0.823030493577412</v>
      </c>
      <c r="G6">
        <f aca="true" t="shared" si="1" ref="G6:G19">2*(E6:E19)/$C$6:$C$19</f>
        <v>0.14586007762653244</v>
      </c>
    </row>
    <row r="7" spans="2:7" ht="12">
      <c r="B7">
        <v>0.009749537247299917</v>
      </c>
      <c r="C7">
        <v>0.00184</v>
      </c>
      <c r="D7">
        <v>0.0012411864013820997</v>
      </c>
      <c r="E7">
        <v>0.00027253727377849054</v>
      </c>
      <c r="F7">
        <f t="shared" si="0"/>
        <v>0.6745578268380976</v>
      </c>
      <c r="G7">
        <f t="shared" si="1"/>
        <v>0.2962361671505332</v>
      </c>
    </row>
    <row r="8" spans="2:7" ht="12">
      <c r="B8">
        <v>0.009145979599372288</v>
      </c>
      <c r="C8">
        <v>0.002982</v>
      </c>
      <c r="D8">
        <v>0.0017128872347529863</v>
      </c>
      <c r="E8">
        <v>0.0005914910894480422</v>
      </c>
      <c r="F8">
        <f t="shared" si="0"/>
        <v>0.5744088647729666</v>
      </c>
      <c r="G8">
        <f t="shared" si="1"/>
        <v>0.39670763879815035</v>
      </c>
    </row>
    <row r="9" spans="2:7" ht="12">
      <c r="B9">
        <v>0.008720367395919875</v>
      </c>
      <c r="C9">
        <v>0.004302</v>
      </c>
      <c r="D9">
        <v>0.002105594813470979</v>
      </c>
      <c r="E9">
        <v>0.0010354675797481791</v>
      </c>
      <c r="F9">
        <f t="shared" si="0"/>
        <v>0.4894455633358854</v>
      </c>
      <c r="G9">
        <f t="shared" si="1"/>
        <v>0.48138892596382105</v>
      </c>
    </row>
    <row r="10" spans="2:7" ht="12">
      <c r="B10">
        <v>0.008453969537524232</v>
      </c>
      <c r="C10">
        <v>0.005268</v>
      </c>
      <c r="D10">
        <v>0.0023074694233493308</v>
      </c>
      <c r="E10">
        <v>0.0014013900442524192</v>
      </c>
      <c r="F10">
        <f t="shared" si="0"/>
        <v>0.43801621551809616</v>
      </c>
      <c r="G10">
        <f t="shared" si="1"/>
        <v>0.5320387411740392</v>
      </c>
    </row>
    <row r="11" spans="2:7" ht="12">
      <c r="B11">
        <v>0.007837924489984308</v>
      </c>
      <c r="C11">
        <v>0.00727</v>
      </c>
      <c r="D11">
        <v>0.0024881071147832548</v>
      </c>
      <c r="E11">
        <v>0.0022670287634394036</v>
      </c>
      <c r="F11">
        <f t="shared" si="0"/>
        <v>0.34224306943373517</v>
      </c>
      <c r="G11">
        <f t="shared" si="1"/>
        <v>0.6236667849902073</v>
      </c>
    </row>
    <row r="12" spans="2:7" ht="12">
      <c r="B12">
        <v>0.007849371272962246</v>
      </c>
      <c r="C12">
        <v>0.007651</v>
      </c>
      <c r="D12">
        <v>0.002516408194363773</v>
      </c>
      <c r="E12">
        <v>0.0024346054006190907</v>
      </c>
      <c r="F12">
        <f t="shared" si="0"/>
        <v>0.3288992542626811</v>
      </c>
      <c r="G12">
        <f t="shared" si="1"/>
        <v>0.6364149524556504</v>
      </c>
    </row>
    <row r="13" spans="2:7" ht="12">
      <c r="B13">
        <v>0.006706774208437182</v>
      </c>
      <c r="C13">
        <v>0.009484</v>
      </c>
      <c r="D13">
        <v>0.0020652119321489643</v>
      </c>
      <c r="E13">
        <v>0.00345577812144051</v>
      </c>
      <c r="F13">
        <f aca="true" t="shared" si="2" ref="F13:F19">$D$13:$D$19/$B$13:$B$19</f>
        <v>0.307929247051572</v>
      </c>
      <c r="G13">
        <f t="shared" si="1"/>
        <v>0.7287596207171047</v>
      </c>
    </row>
    <row r="14" spans="2:7" ht="12">
      <c r="B14">
        <v>0.006132353826271578</v>
      </c>
      <c r="C14">
        <v>0.010631</v>
      </c>
      <c r="D14">
        <v>0.001532916631201607</v>
      </c>
      <c r="E14">
        <v>0.004090080502138032</v>
      </c>
      <c r="F14">
        <f t="shared" si="2"/>
        <v>0.24997198051985334</v>
      </c>
      <c r="G14">
        <f t="shared" si="1"/>
        <v>0.7694629860103531</v>
      </c>
    </row>
    <row r="15" spans="2:7" ht="12">
      <c r="B15">
        <v>0.005782706637127296</v>
      </c>
      <c r="C15">
        <v>0.011651</v>
      </c>
      <c r="D15">
        <v>0.001094889349786601</v>
      </c>
      <c r="E15">
        <v>0.004458600168377238</v>
      </c>
      <c r="F15">
        <f t="shared" si="2"/>
        <v>0.18933856038225635</v>
      </c>
      <c r="G15">
        <f t="shared" si="1"/>
        <v>0.7653592255389646</v>
      </c>
    </row>
    <row r="16" spans="2:7" ht="12">
      <c r="B16">
        <v>0.005459074863841964</v>
      </c>
      <c r="C16">
        <v>0.012787</v>
      </c>
      <c r="D16">
        <v>0.0007717535329790983</v>
      </c>
      <c r="E16">
        <v>0.004578394396913316</v>
      </c>
      <c r="F16">
        <f t="shared" si="2"/>
        <v>0.14137075461096663</v>
      </c>
      <c r="G16">
        <f t="shared" si="1"/>
        <v>0.7161014150173326</v>
      </c>
    </row>
    <row r="17" spans="2:7" ht="12">
      <c r="B17">
        <v>0.005024097110680329</v>
      </c>
      <c r="C17">
        <v>0.014398</v>
      </c>
      <c r="D17">
        <v>0.0005284236291356256</v>
      </c>
      <c r="E17">
        <v>0.004443638369262185</v>
      </c>
      <c r="F17">
        <f t="shared" si="2"/>
        <v>0.10517782946756578</v>
      </c>
      <c r="G17">
        <f t="shared" si="1"/>
        <v>0.6172577259705772</v>
      </c>
    </row>
    <row r="18" spans="2:7" ht="12">
      <c r="B18">
        <v>0.0046213784731837905</v>
      </c>
      <c r="C18">
        <v>0.015638</v>
      </c>
      <c r="D18">
        <v>0.00041070873205897027</v>
      </c>
      <c r="E18">
        <v>0.004177285780756088</v>
      </c>
      <c r="F18">
        <f t="shared" si="2"/>
        <v>0.0888714772966911</v>
      </c>
      <c r="G18">
        <f t="shared" si="1"/>
        <v>0.5342480855296186</v>
      </c>
    </row>
    <row r="19" spans="2:7" ht="12">
      <c r="B19">
        <v>0.004210334902612389</v>
      </c>
      <c r="C19">
        <v>0.01793</v>
      </c>
      <c r="D19">
        <v>0.00031119271800514363</v>
      </c>
      <c r="E19">
        <v>0.003878543749576488</v>
      </c>
      <c r="F19">
        <f t="shared" si="2"/>
        <v>0.07391163059548012</v>
      </c>
      <c r="G19">
        <f t="shared" si="1"/>
        <v>0.43263176236212914</v>
      </c>
    </row>
    <row r="23" spans="2:4" ht="12">
      <c r="B23" t="s">
        <v>71</v>
      </c>
      <c r="C23" t="s">
        <v>72</v>
      </c>
      <c r="D23" t="s">
        <v>77</v>
      </c>
    </row>
    <row r="25" spans="2:3" ht="12">
      <c r="B25">
        <v>0.011273</v>
      </c>
      <c r="C25">
        <v>0</v>
      </c>
    </row>
    <row r="26" spans="2:4" ht="12">
      <c r="B26">
        <v>0.010434262992707468</v>
      </c>
      <c r="C26">
        <v>0.000687</v>
      </c>
      <c r="D26">
        <v>0.07293003881326622</v>
      </c>
    </row>
    <row r="27" spans="2:4" ht="12">
      <c r="B27">
        <v>0.009749537247299917</v>
      </c>
      <c r="C27">
        <v>0.00184</v>
      </c>
      <c r="D27">
        <v>0.1481180835752666</v>
      </c>
    </row>
    <row r="28" spans="2:4" ht="12">
      <c r="B28">
        <v>0.009145979599372288</v>
      </c>
      <c r="C28">
        <v>0.002982</v>
      </c>
      <c r="D28">
        <v>0.19835381939907518</v>
      </c>
    </row>
    <row r="29" spans="2:4" ht="12">
      <c r="B29">
        <v>0.008720367395919875</v>
      </c>
      <c r="C29">
        <v>0.004302</v>
      </c>
      <c r="D29">
        <v>0.24069446298191052</v>
      </c>
    </row>
    <row r="30" spans="2:4" ht="12">
      <c r="B30">
        <v>0.008453969537524232</v>
      </c>
      <c r="C30">
        <v>0.005268</v>
      </c>
      <c r="D30">
        <v>0.2660193705870196</v>
      </c>
    </row>
    <row r="31" spans="2:4" ht="12">
      <c r="B31">
        <v>0.007837924489984308</v>
      </c>
      <c r="C31">
        <v>0.00727</v>
      </c>
      <c r="D31">
        <v>0.31183339249510367</v>
      </c>
    </row>
    <row r="32" spans="2:4" ht="12">
      <c r="B32">
        <v>0.007849371272962246</v>
      </c>
      <c r="C32">
        <v>0.007651</v>
      </c>
      <c r="D32">
        <v>0.3182074762278252</v>
      </c>
    </row>
    <row r="33" spans="2:4" ht="12">
      <c r="B33">
        <v>0.006706774208437182</v>
      </c>
      <c r="C33">
        <v>0.009484</v>
      </c>
      <c r="D33">
        <v>0.515266805477529</v>
      </c>
    </row>
    <row r="34" spans="2:4" ht="12">
      <c r="B34">
        <v>0.006132353826271578</v>
      </c>
      <c r="C34">
        <v>0.010631</v>
      </c>
      <c r="D34">
        <v>0.6669674676330227</v>
      </c>
    </row>
    <row r="35" spans="2:4" ht="12">
      <c r="B35">
        <v>0.005782706637127296</v>
      </c>
      <c r="C35">
        <v>0.011651</v>
      </c>
      <c r="D35">
        <v>0.7710230603349714</v>
      </c>
    </row>
    <row r="36" spans="2:4" ht="12">
      <c r="B36">
        <v>0.005459074863841964</v>
      </c>
      <c r="C36">
        <v>0.012787</v>
      </c>
      <c r="D36">
        <v>0.8386758766101906</v>
      </c>
    </row>
    <row r="37" spans="2:4" ht="12">
      <c r="B37">
        <v>0.005024097110680329</v>
      </c>
      <c r="C37">
        <v>0.014398</v>
      </c>
      <c r="D37">
        <v>0.8844650633475628</v>
      </c>
    </row>
    <row r="38" spans="2:4" ht="12">
      <c r="B38">
        <v>0.0046213784731837905</v>
      </c>
      <c r="C38">
        <v>0.015638</v>
      </c>
      <c r="D38">
        <v>0.9039047126296592</v>
      </c>
    </row>
    <row r="39" spans="2:4" ht="12">
      <c r="B39">
        <v>0.004210334902612389</v>
      </c>
      <c r="C39">
        <v>0.01793</v>
      </c>
      <c r="D39">
        <v>0.9211960186753708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workbookViewId="0" topLeftCell="A1">
      <selection activeCell="I4" sqref="I4:J20"/>
    </sheetView>
  </sheetViews>
  <sheetFormatPr defaultColWidth="11.421875" defaultRowHeight="12.75"/>
  <cols>
    <col min="1" max="1" width="9.140625" style="2" customWidth="1"/>
    <col min="2" max="9" width="8.8515625" style="0" customWidth="1"/>
    <col min="10" max="10" width="10.28125" style="0" bestFit="1" customWidth="1"/>
    <col min="11" max="11" width="8.8515625" style="0" customWidth="1"/>
    <col min="12" max="12" width="11.00390625" style="0" bestFit="1" customWidth="1"/>
    <col min="14" max="14" width="11.00390625" style="0" bestFit="1" customWidth="1"/>
    <col min="15" max="15" width="10.421875" style="0" bestFit="1" customWidth="1"/>
    <col min="16" max="16" width="8.8515625" style="0" customWidth="1"/>
    <col min="17" max="17" width="13.00390625" style="0" bestFit="1" customWidth="1"/>
    <col min="18" max="16384" width="8.8515625" style="0" customWidth="1"/>
  </cols>
  <sheetData>
    <row r="2" spans="2:17" ht="1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>
      <c r="A4" s="4" t="s">
        <v>70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3" t="s">
        <v>14</v>
      </c>
      <c r="P4" s="4" t="s">
        <v>15</v>
      </c>
      <c r="Q4" s="4" t="s">
        <v>16</v>
      </c>
    </row>
    <row r="5" spans="2:17" ht="12"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  <c r="P5" s="4"/>
      <c r="Q5" s="4"/>
    </row>
    <row r="6" spans="1:17" ht="12">
      <c r="A6" s="35">
        <f>C6/B6</f>
        <v>0</v>
      </c>
      <c r="B6" s="5">
        <v>0.011273</v>
      </c>
      <c r="C6" s="5">
        <v>0</v>
      </c>
      <c r="D6" s="6">
        <v>0.005761894584466264</v>
      </c>
      <c r="E6" s="6">
        <v>0</v>
      </c>
      <c r="F6" s="6">
        <f>KCdi*(fC^2)</f>
        <v>0.0027555526238076376</v>
      </c>
      <c r="G6" s="6">
        <f>KGdi*(fG^2)</f>
        <v>0</v>
      </c>
      <c r="H6" s="6">
        <f>KGtet*(GG^2)</f>
        <v>0</v>
      </c>
      <c r="I6" s="6">
        <f>Ka*fC*fG</f>
        <v>0</v>
      </c>
      <c r="J6" s="6">
        <f>Kb*CG*fG</f>
        <v>0</v>
      </c>
      <c r="K6" s="6">
        <f>fC+(2*CC)+CG+CGG</f>
        <v>0.011272999832081538</v>
      </c>
      <c r="L6" s="6">
        <f>(CO-Ctot)^2</f>
        <v>2.8196609921136716E-20</v>
      </c>
      <c r="M6" s="6">
        <f>fG+(2*GG)+(4*GGGG)+CG+(2*CGG)</f>
        <v>0</v>
      </c>
      <c r="N6" s="6">
        <f>(GO-Gtot)^2</f>
        <v>0</v>
      </c>
      <c r="O6" s="7">
        <v>7.1094</v>
      </c>
      <c r="P6" s="7">
        <f>((fC/CO)*CS)+((2*CC/CO)*CCS)+((CG/CO)*CGS)+((CGG/CO)*CGGS)</f>
        <v>7.132518159288241</v>
      </c>
      <c r="Q6" s="8">
        <f>(Hex-Hcal)^2</f>
        <v>0.0005344492888765047</v>
      </c>
    </row>
    <row r="7" spans="1:17" ht="12">
      <c r="A7" s="35">
        <f aca="true" t="shared" si="0" ref="A7:A20">C7/B7</f>
        <v>0.0658407786424538</v>
      </c>
      <c r="B7" s="5">
        <v>0.010434262992707468</v>
      </c>
      <c r="C7" s="5">
        <v>0.000687</v>
      </c>
      <c r="D7" s="6">
        <v>0.0052476152353711294</v>
      </c>
      <c r="E7" s="6">
        <v>2.0800842197889083E-05</v>
      </c>
      <c r="F7" s="6">
        <f aca="true" t="shared" si="1" ref="F7:F20">KCdi*(fC^2)</f>
        <v>0.0022856096496554333</v>
      </c>
      <c r="G7" s="6">
        <f aca="true" t="shared" si="2" ref="G7:G20">KGdi*(fG^2)</f>
        <v>1.6008976337234876E-07</v>
      </c>
      <c r="H7" s="6">
        <f aca="true" t="shared" si="3" ref="H7:H20">KGtet*(GG^2)</f>
        <v>3.844309850492193E-13</v>
      </c>
      <c r="I7" s="6">
        <f aca="true" t="shared" si="4" ref="I7:I20">Ka*fC*fG</f>
        <v>0.000565421949087682</v>
      </c>
      <c r="J7" s="6">
        <f>Kb*CG*fG</f>
        <v>5.010293666471389E-05</v>
      </c>
      <c r="K7" s="6">
        <f aca="true" t="shared" si="5" ref="K7:K20">fC+(2*CC)+CG+CGG</f>
        <v>0.010434359420434391</v>
      </c>
      <c r="L7" s="6">
        <f aca="true" t="shared" si="6" ref="L7:L20">(CO-Ctot)^2</f>
        <v>9.298306519556175E-15</v>
      </c>
      <c r="M7" s="6">
        <f>fG+(2*GG)+(4*GGGG)+CG+(2*CGG)</f>
        <v>0.0006867488456794675</v>
      </c>
      <c r="N7" s="6">
        <f aca="true" t="shared" si="7" ref="N7:N20">(GO-Gtot)^2</f>
        <v>6.30784927221569E-14</v>
      </c>
      <c r="O7" s="7">
        <v>7.1533</v>
      </c>
      <c r="P7" s="7">
        <f aca="true" t="shared" si="8" ref="P7:P20">((fC/CO)*CS)+((2*CC/CO)*CCS)+((CG/CO)*CGS)+((CGG/CO)*CGGS)</f>
        <v>7.148932506360898</v>
      </c>
      <c r="Q7" s="8">
        <f aca="true" t="shared" si="9" ref="Q7:Q20">(Hex-Hcal)^2</f>
        <v>1.9075000687591043E-05</v>
      </c>
    </row>
    <row r="8" spans="1:17" ht="12">
      <c r="A8" s="35">
        <f t="shared" si="0"/>
        <v>0.18872690603952288</v>
      </c>
      <c r="B8" s="5">
        <v>0.009749537247299917</v>
      </c>
      <c r="C8" s="5">
        <v>0.00184</v>
      </c>
      <c r="D8" s="6">
        <v>0.004648661779147634</v>
      </c>
      <c r="E8" s="6">
        <v>5.15441401809239E-05</v>
      </c>
      <c r="F8" s="6">
        <f t="shared" si="1"/>
        <v>0.0017936346759633676</v>
      </c>
      <c r="G8" s="6">
        <f t="shared" si="2"/>
        <v>9.830154031865715E-07</v>
      </c>
      <c r="H8" s="6">
        <f t="shared" si="3"/>
        <v>1.4494789243530868E-11</v>
      </c>
      <c r="I8" s="6">
        <f t="shared" si="4"/>
        <v>0.0012411864013820997</v>
      </c>
      <c r="J8" s="6">
        <f aca="true" t="shared" si="10" ref="J8:J20">Kb*CG*fG</f>
        <v>0.00027253727377849054</v>
      </c>
      <c r="K8" s="6">
        <f t="shared" si="5"/>
        <v>0.009749654806234959</v>
      </c>
      <c r="L8" s="6">
        <f t="shared" si="6"/>
        <v>1.3820103208086566E-14</v>
      </c>
      <c r="M8" s="6">
        <f aca="true" t="shared" si="11" ref="M8:M20">fG+(2*GG)+(4*GGGG)+CG+(2*CGG)</f>
        <v>0.0018397711779055347</v>
      </c>
      <c r="N8" s="6">
        <f t="shared" si="7"/>
        <v>5.2359550915497096E-14</v>
      </c>
      <c r="O8" s="7">
        <v>7.2311</v>
      </c>
      <c r="P8" s="7">
        <f t="shared" si="8"/>
        <v>7.232839203202833</v>
      </c>
      <c r="Q8" s="8">
        <f t="shared" si="9"/>
        <v>3.0248277807443554E-06</v>
      </c>
    </row>
    <row r="9" spans="1:17" ht="12">
      <c r="A9" s="35">
        <f t="shared" si="0"/>
        <v>0.3260448995758379</v>
      </c>
      <c r="B9" s="5">
        <v>0.009145979599372288</v>
      </c>
      <c r="C9" s="5">
        <v>0.002982</v>
      </c>
      <c r="D9" s="6">
        <v>0.0040793331856529376</v>
      </c>
      <c r="E9" s="6">
        <v>8.106060385193758E-05</v>
      </c>
      <c r="F9" s="6">
        <f t="shared" si="1"/>
        <v>0.0013811996168842555</v>
      </c>
      <c r="G9" s="6">
        <f t="shared" si="2"/>
        <v>2.4312039538310803E-06</v>
      </c>
      <c r="H9" s="6">
        <f t="shared" si="3"/>
        <v>8.866128997685816E-11</v>
      </c>
      <c r="I9" s="6">
        <f t="shared" si="4"/>
        <v>0.0017128872347529863</v>
      </c>
      <c r="J9" s="6">
        <f t="shared" si="10"/>
        <v>0.0005914910894480422</v>
      </c>
      <c r="K9" s="6">
        <f>fC+(2*CC)+CG+CGG</f>
        <v>0.009146110743622477</v>
      </c>
      <c r="L9" s="6">
        <f t="shared" si="6"/>
        <v>1.7198814357535233E-14</v>
      </c>
      <c r="M9" s="6">
        <f t="shared" si="11"/>
        <v>0.00298179278005383</v>
      </c>
      <c r="N9" s="6">
        <f t="shared" si="7"/>
        <v>4.2940106090566045E-14</v>
      </c>
      <c r="O9" s="7">
        <v>7.4161</v>
      </c>
      <c r="P9" s="7">
        <f>((fC/CO)*CS)+((2*CC/CO)*CCS)+((CG/CO)*CGS)+((CGG/CO)*CGGS)</f>
        <v>7.345831891785655</v>
      </c>
      <c r="Q9" s="8">
        <f t="shared" si="9"/>
        <v>0.004937607032022967</v>
      </c>
    </row>
    <row r="10" spans="1:17" ht="12">
      <c r="A10" s="35">
        <f t="shared" si="0"/>
        <v>0.49332783868863594</v>
      </c>
      <c r="B10" s="5">
        <v>0.008720367395919875</v>
      </c>
      <c r="C10" s="5">
        <v>0.004302</v>
      </c>
      <c r="D10" s="6">
        <v>0.003521218200105154</v>
      </c>
      <c r="E10" s="6">
        <v>0.00011543887999156623</v>
      </c>
      <c r="F10" s="6">
        <f t="shared" si="1"/>
        <v>0.0010291151418583976</v>
      </c>
      <c r="G10" s="6">
        <f t="shared" si="2"/>
        <v>4.930669955071675E-06</v>
      </c>
      <c r="H10" s="6">
        <f t="shared" si="3"/>
        <v>3.6467259308769767E-10</v>
      </c>
      <c r="I10" s="6">
        <f t="shared" si="4"/>
        <v>0.002105594813470979</v>
      </c>
      <c r="J10" s="6">
        <f t="shared" si="10"/>
        <v>0.0010354675797481791</v>
      </c>
      <c r="K10" s="6">
        <f t="shared" si="5"/>
        <v>0.008720510877041107</v>
      </c>
      <c r="L10" s="6">
        <f t="shared" si="6"/>
        <v>2.058683215012259E-14</v>
      </c>
      <c r="M10" s="6">
        <f t="shared" si="11"/>
        <v>0.004301831651559419</v>
      </c>
      <c r="N10" s="6">
        <f t="shared" si="7"/>
        <v>2.8341197446094526E-14</v>
      </c>
      <c r="O10" s="7">
        <v>7.5065</v>
      </c>
      <c r="P10" s="7">
        <f t="shared" si="8"/>
        <v>7.510989127395142</v>
      </c>
      <c r="Q10" s="8">
        <f t="shared" si="9"/>
        <v>2.0152264769814007E-05</v>
      </c>
    </row>
    <row r="11" spans="1:17" ht="12">
      <c r="A11" s="35">
        <f t="shared" si="0"/>
        <v>0.623139221949781</v>
      </c>
      <c r="B11" s="5">
        <v>0.008453969537524232</v>
      </c>
      <c r="C11" s="5">
        <v>0.005268</v>
      </c>
      <c r="D11" s="6">
        <v>0.003124587716818554</v>
      </c>
      <c r="E11" s="6">
        <v>0.00014256518235582433</v>
      </c>
      <c r="F11" s="6">
        <f t="shared" si="1"/>
        <v>0.0008103330172077508</v>
      </c>
      <c r="G11" s="6">
        <f t="shared" si="2"/>
        <v>7.5201875514552945E-06</v>
      </c>
      <c r="H11" s="6">
        <f t="shared" si="3"/>
        <v>8.482983121359477E-10</v>
      </c>
      <c r="I11" s="6">
        <f t="shared" si="4"/>
        <v>0.0023074694233493308</v>
      </c>
      <c r="J11" s="6">
        <f t="shared" si="10"/>
        <v>0.0014013900442524192</v>
      </c>
      <c r="K11" s="6">
        <f t="shared" si="5"/>
        <v>0.008454113218835806</v>
      </c>
      <c r="L11" s="6">
        <f t="shared" si="6"/>
        <v>2.0644319295679386E-14</v>
      </c>
      <c r="M11" s="6">
        <f t="shared" si="11"/>
        <v>0.0052678584625061526</v>
      </c>
      <c r="N11" s="6">
        <f t="shared" si="7"/>
        <v>2.003286216464533E-14</v>
      </c>
      <c r="O11" s="7">
        <v>7.6006</v>
      </c>
      <c r="P11" s="7">
        <f t="shared" si="8"/>
        <v>7.650416837558093</v>
      </c>
      <c r="Q11" s="8">
        <f t="shared" si="9"/>
        <v>0.002481717304289422</v>
      </c>
    </row>
    <row r="12" spans="1:17" ht="12">
      <c r="A12" s="35">
        <f t="shared" si="0"/>
        <v>0.9275414695931263</v>
      </c>
      <c r="B12" s="5">
        <v>0.007837924489984308</v>
      </c>
      <c r="C12" s="5">
        <v>0.00727</v>
      </c>
      <c r="D12" s="6">
        <v>0.0022457476567466507</v>
      </c>
      <c r="E12" s="6">
        <v>0.00021388402984434394</v>
      </c>
      <c r="F12" s="6">
        <f t="shared" si="1"/>
        <v>0.0004186007506359951</v>
      </c>
      <c r="G12" s="6">
        <f t="shared" si="2"/>
        <v>1.6926159942308797E-05</v>
      </c>
      <c r="H12" s="6">
        <f t="shared" si="3"/>
        <v>4.297423355889284E-09</v>
      </c>
      <c r="I12" s="6">
        <f t="shared" si="4"/>
        <v>0.0024881071147832548</v>
      </c>
      <c r="J12" s="6">
        <f t="shared" si="10"/>
        <v>0.0022670287634394036</v>
      </c>
      <c r="K12" s="6">
        <f t="shared" si="5"/>
        <v>0.0078380850362413</v>
      </c>
      <c r="L12" s="6">
        <f t="shared" si="6"/>
        <v>2.5775100634081663E-14</v>
      </c>
      <c r="M12" s="6">
        <f t="shared" si="11"/>
        <v>0.007269918181084447</v>
      </c>
      <c r="N12" s="6">
        <f t="shared" si="7"/>
        <v>6.694334942316448E-15</v>
      </c>
      <c r="O12" s="7">
        <v>7.9613</v>
      </c>
      <c r="P12" s="7">
        <f>((fC/CO)*CS)+((2*CC/CO)*CCS)+((CG/CO)*CGS)+((CGG/CO)*CGGS)</f>
        <v>8.004627645605053</v>
      </c>
      <c r="Q12" s="8">
        <f t="shared" si="9"/>
        <v>0.0018772848736771147</v>
      </c>
    </row>
    <row r="13" spans="1:17" ht="12">
      <c r="A13" s="35">
        <f t="shared" si="0"/>
        <v>0.9747277500243171</v>
      </c>
      <c r="B13" s="5">
        <v>0.007849371272962246</v>
      </c>
      <c r="C13" s="5">
        <v>0.007651</v>
      </c>
      <c r="D13" s="6">
        <v>0.002139013077511808</v>
      </c>
      <c r="E13" s="6">
        <v>0.00022711085445074016</v>
      </c>
      <c r="F13" s="6">
        <f t="shared" si="1"/>
        <v>0.0003797562864986225</v>
      </c>
      <c r="G13" s="6">
        <f t="shared" si="2"/>
        <v>1.9084355877457754E-05</v>
      </c>
      <c r="H13" s="6">
        <f t="shared" si="3"/>
        <v>5.463189588861844E-09</v>
      </c>
      <c r="I13" s="6">
        <f t="shared" si="4"/>
        <v>0.002516408194363773</v>
      </c>
      <c r="J13" s="6">
        <f t="shared" si="10"/>
        <v>0.0024346054006190907</v>
      </c>
      <c r="K13" s="6">
        <f t="shared" si="5"/>
        <v>0.007849539245491918</v>
      </c>
      <c r="L13" s="6">
        <f t="shared" si="6"/>
        <v>2.8214770724393296E-14</v>
      </c>
      <c r="M13" s="6">
        <f t="shared" si="11"/>
        <v>0.007650920414565965</v>
      </c>
      <c r="N13" s="6">
        <f t="shared" si="7"/>
        <v>6.33384131048119E-15</v>
      </c>
      <c r="O13" s="7">
        <v>8.0987</v>
      </c>
      <c r="P13" s="7">
        <f t="shared" si="8"/>
        <v>8.065596443065786</v>
      </c>
      <c r="Q13" s="8">
        <f t="shared" si="9"/>
        <v>0.0010958454816966865</v>
      </c>
    </row>
    <row r="14" spans="1:17" ht="12">
      <c r="A14" s="35">
        <f t="shared" si="0"/>
        <v>1.414092633097599</v>
      </c>
      <c r="B14" s="5">
        <v>0.006706774208437182</v>
      </c>
      <c r="C14" s="5">
        <v>0.009484</v>
      </c>
      <c r="D14" s="6">
        <v>0.0010149934502893404</v>
      </c>
      <c r="E14" s="6">
        <v>0.0003928001329242733</v>
      </c>
      <c r="F14" s="6">
        <f t="shared" si="1"/>
        <v>8.550757144281156E-05</v>
      </c>
      <c r="G14" s="6">
        <f t="shared" si="2"/>
        <v>5.7088019437370915E-05</v>
      </c>
      <c r="H14" s="6">
        <f t="shared" si="3"/>
        <v>4.888562944922459E-08</v>
      </c>
      <c r="I14" s="6">
        <f t="shared" si="4"/>
        <v>0.0020652119321489643</v>
      </c>
      <c r="J14" s="6">
        <f t="shared" si="10"/>
        <v>0.00345577812144051</v>
      </c>
      <c r="K14" s="6">
        <f t="shared" si="5"/>
        <v>0.006706998646764438</v>
      </c>
      <c r="L14" s="6">
        <f t="shared" si="6"/>
        <v>5.037256274130338E-14</v>
      </c>
      <c r="M14" s="6">
        <f t="shared" si="11"/>
        <v>0.009483939889346796</v>
      </c>
      <c r="N14" s="6">
        <f t="shared" si="7"/>
        <v>3.613290628522289E-15</v>
      </c>
      <c r="O14" s="7">
        <v>8.6458</v>
      </c>
      <c r="P14" s="7">
        <f t="shared" si="8"/>
        <v>8.621739189611258</v>
      </c>
      <c r="Q14" s="8">
        <f t="shared" si="9"/>
        <v>0.0005789225965629668</v>
      </c>
    </row>
    <row r="15" spans="1:17" ht="12">
      <c r="A15" s="35">
        <f t="shared" si="0"/>
        <v>1.7335920759261803</v>
      </c>
      <c r="B15" s="5">
        <v>0.006132353826271578</v>
      </c>
      <c r="C15" s="5">
        <v>0.010631</v>
      </c>
      <c r="D15" s="6">
        <v>0.0004724817688395359</v>
      </c>
      <c r="E15" s="6">
        <v>0.0006263307308346652</v>
      </c>
      <c r="F15" s="6">
        <f t="shared" si="1"/>
        <v>1.852883881651614E-05</v>
      </c>
      <c r="G15" s="6">
        <f t="shared" si="2"/>
        <v>0.00014514736822351774</v>
      </c>
      <c r="H15" s="6">
        <f t="shared" si="3"/>
        <v>3.160163775332017E-07</v>
      </c>
      <c r="I15" s="6">
        <f t="shared" si="4"/>
        <v>0.001532916631201607</v>
      </c>
      <c r="J15" s="6">
        <f t="shared" si="10"/>
        <v>0.004090080502138032</v>
      </c>
      <c r="K15" s="6">
        <f t="shared" si="5"/>
        <v>0.006132536579812207</v>
      </c>
      <c r="L15" s="6">
        <f t="shared" si="6"/>
        <v>3.3398856612367325E-14</v>
      </c>
      <c r="M15" s="6">
        <f t="shared" si="11"/>
        <v>0.010630967168269504</v>
      </c>
      <c r="N15" s="6">
        <f t="shared" si="7"/>
        <v>1.0779225273451852E-15</v>
      </c>
      <c r="O15" s="7">
        <v>8.9833</v>
      </c>
      <c r="P15" s="7">
        <f t="shared" si="8"/>
        <v>8.995699121517271</v>
      </c>
      <c r="Q15" s="8">
        <f t="shared" si="9"/>
        <v>0.00015373821440005725</v>
      </c>
    </row>
    <row r="16" spans="1:17" ht="12">
      <c r="A16" s="35">
        <f t="shared" si="0"/>
        <v>2.0148004612919332</v>
      </c>
      <c r="B16" s="5">
        <v>0.005782706637127296</v>
      </c>
      <c r="C16" s="5">
        <v>0.011651</v>
      </c>
      <c r="D16" s="6">
        <v>0.00022111681693803132</v>
      </c>
      <c r="E16" s="6">
        <v>0.0009559137259294955</v>
      </c>
      <c r="F16" s="6">
        <f t="shared" si="1"/>
        <v>4.058089678822969E-06</v>
      </c>
      <c r="G16" s="6">
        <f t="shared" si="2"/>
        <v>0.0003380952890255519</v>
      </c>
      <c r="H16" s="6">
        <f t="shared" si="3"/>
        <v>1.7146263669190725E-06</v>
      </c>
      <c r="I16" s="6">
        <f t="shared" si="4"/>
        <v>0.001094889349786601</v>
      </c>
      <c r="J16" s="6">
        <f t="shared" si="10"/>
        <v>0.004458600168377238</v>
      </c>
      <c r="K16" s="6">
        <f t="shared" si="5"/>
        <v>0.005782722514459517</v>
      </c>
      <c r="L16" s="6">
        <f t="shared" si="6"/>
        <v>2.5208967847313386E-16</v>
      </c>
      <c r="M16" s="6">
        <f t="shared" si="11"/>
        <v>0.011651052495989354</v>
      </c>
      <c r="N16" s="6">
        <f t="shared" si="7"/>
        <v>2.7558288982699703E-15</v>
      </c>
      <c r="O16" s="7">
        <v>9.218</v>
      </c>
      <c r="P16" s="7">
        <f t="shared" si="8"/>
        <v>9.217877117724354</v>
      </c>
      <c r="Q16" s="8">
        <f t="shared" si="9"/>
        <v>1.5100053667843253E-08</v>
      </c>
    </row>
    <row r="17" spans="1:17" ht="12">
      <c r="A17" s="35">
        <f t="shared" si="0"/>
        <v>2.342338275060918</v>
      </c>
      <c r="B17" s="5">
        <v>0.005459074863841964</v>
      </c>
      <c r="C17" s="5">
        <v>0.012787</v>
      </c>
      <c r="D17" s="6">
        <v>0.00010698524622731498</v>
      </c>
      <c r="E17" s="6">
        <v>0.0013925954632307488</v>
      </c>
      <c r="F17" s="6">
        <f t="shared" si="1"/>
        <v>9.500049615564947E-07</v>
      </c>
      <c r="G17" s="6">
        <f t="shared" si="2"/>
        <v>0.0007175491859580197</v>
      </c>
      <c r="H17" s="6">
        <f t="shared" si="3"/>
        <v>7.72315251403525E-06</v>
      </c>
      <c r="I17" s="6">
        <f t="shared" si="4"/>
        <v>0.0007717535329790983</v>
      </c>
      <c r="J17" s="6">
        <f t="shared" si="10"/>
        <v>0.004578394396913316</v>
      </c>
      <c r="K17" s="6">
        <f t="shared" si="5"/>
        <v>0.005459033186042842</v>
      </c>
      <c r="L17" s="6">
        <f t="shared" si="6"/>
        <v>1.7370389396221048E-15</v>
      </c>
      <c r="M17" s="6">
        <f t="shared" si="11"/>
        <v>0.01278712877200866</v>
      </c>
      <c r="N17" s="6">
        <f t="shared" si="7"/>
        <v>1.6582230214435406E-14</v>
      </c>
      <c r="O17" s="7">
        <v>9.3441</v>
      </c>
      <c r="P17" s="7">
        <f t="shared" si="8"/>
        <v>9.343155659875501</v>
      </c>
      <c r="Q17" s="8">
        <f t="shared" si="9"/>
        <v>8.91778270736814E-07</v>
      </c>
    </row>
    <row r="18" spans="1:17" ht="12">
      <c r="A18" s="35">
        <f t="shared" si="0"/>
        <v>2.865788555199786</v>
      </c>
      <c r="B18" s="5">
        <v>0.005024097110680329</v>
      </c>
      <c r="C18" s="5">
        <v>0.014398</v>
      </c>
      <c r="D18" s="6">
        <v>5.167798720573015E-05</v>
      </c>
      <c r="E18" s="6">
        <v>0.0019739987784509697</v>
      </c>
      <c r="F18" s="6">
        <f t="shared" si="1"/>
        <v>2.2166099201575554E-07</v>
      </c>
      <c r="G18" s="6">
        <f t="shared" si="2"/>
        <v>0.0014417683356105907</v>
      </c>
      <c r="H18" s="6">
        <f t="shared" si="3"/>
        <v>3.118043900353999E-05</v>
      </c>
      <c r="I18" s="6">
        <f t="shared" si="4"/>
        <v>0.0005284236291356256</v>
      </c>
      <c r="J18" s="6">
        <f t="shared" si="10"/>
        <v>0.004443638369262185</v>
      </c>
      <c r="K18" s="6">
        <f t="shared" si="5"/>
        <v>0.005024183307587572</v>
      </c>
      <c r="L18" s="6">
        <f t="shared" si="6"/>
        <v>7.429906818249914E-15</v>
      </c>
      <c r="M18" s="6">
        <f t="shared" si="11"/>
        <v>0.014397957573346307</v>
      </c>
      <c r="N18" s="6">
        <f t="shared" si="7"/>
        <v>1.8000209434998463E-15</v>
      </c>
      <c r="O18" s="7">
        <v>9.4187</v>
      </c>
      <c r="P18" s="7">
        <f t="shared" si="8"/>
        <v>9.41844144853232</v>
      </c>
      <c r="Q18" s="8">
        <f t="shared" si="9"/>
        <v>6.684886143905233E-08</v>
      </c>
    </row>
    <row r="19" spans="1:17" ht="12">
      <c r="A19" s="35">
        <f t="shared" si="0"/>
        <v>3.3838388460806077</v>
      </c>
      <c r="B19" s="5">
        <v>0.0046213784731837905</v>
      </c>
      <c r="C19" s="5">
        <v>0.015638</v>
      </c>
      <c r="D19" s="6">
        <v>3.320882614825661E-05</v>
      </c>
      <c r="E19" s="6">
        <v>0.002387539976794592</v>
      </c>
      <c r="F19" s="6">
        <f t="shared" si="1"/>
        <v>9.153456913404595E-08</v>
      </c>
      <c r="G19" s="6">
        <f t="shared" si="2"/>
        <v>0.002109128442093159</v>
      </c>
      <c r="H19" s="6">
        <f t="shared" si="3"/>
        <v>6.672634177869474E-05</v>
      </c>
      <c r="I19" s="6">
        <f t="shared" si="4"/>
        <v>0.00041070873205897027</v>
      </c>
      <c r="J19" s="6">
        <f t="shared" si="10"/>
        <v>0.004177285780756088</v>
      </c>
      <c r="K19" s="6">
        <f t="shared" si="5"/>
        <v>0.004621386408101583</v>
      </c>
      <c r="L19" s="6">
        <f t="shared" si="6"/>
        <v>6.296292037014401E-17</v>
      </c>
      <c r="M19" s="6">
        <f t="shared" si="11"/>
        <v>0.015637982521666836</v>
      </c>
      <c r="N19" s="6">
        <f t="shared" si="7"/>
        <v>3.054921301475564E-16</v>
      </c>
      <c r="O19" s="7">
        <v>9.4507</v>
      </c>
      <c r="P19" s="7">
        <f t="shared" si="8"/>
        <v>9.447643254841037</v>
      </c>
      <c r="Q19" s="8">
        <f t="shared" si="9"/>
        <v>9.343690966843282E-06</v>
      </c>
    </row>
    <row r="20" spans="1:17" ht="12">
      <c r="A20" s="35">
        <f t="shared" si="0"/>
        <v>4.258568597209444</v>
      </c>
      <c r="B20" s="5">
        <v>0.004210334902612389</v>
      </c>
      <c r="C20" s="5">
        <v>0.01793</v>
      </c>
      <c r="D20" s="6">
        <v>2.0533831618790614E-05</v>
      </c>
      <c r="E20" s="6">
        <v>0.00292569917792311</v>
      </c>
      <c r="F20" s="6">
        <f t="shared" si="1"/>
        <v>3.499597399875415E-08</v>
      </c>
      <c r="G20" s="6">
        <f t="shared" si="2"/>
        <v>0.003167094801488986</v>
      </c>
      <c r="H20" s="6">
        <f t="shared" si="3"/>
        <v>0.0001504573422242784</v>
      </c>
      <c r="I20" s="6">
        <f t="shared" si="4"/>
        <v>0.00031119271800514363</v>
      </c>
      <c r="J20" s="6">
        <f t="shared" si="10"/>
        <v>0.003878543749576488</v>
      </c>
      <c r="K20" s="6">
        <f t="shared" si="5"/>
        <v>0.0042103402911484195</v>
      </c>
      <c r="L20" s="6">
        <f t="shared" si="6"/>
        <v>2.9036320552816795E-17</v>
      </c>
      <c r="M20" s="6">
        <f t="shared" si="11"/>
        <v>0.017929998366956315</v>
      </c>
      <c r="N20" s="6">
        <f t="shared" si="7"/>
        <v>2.666831681654074E-18</v>
      </c>
      <c r="O20" s="7">
        <v>9.4708</v>
      </c>
      <c r="P20" s="7">
        <f t="shared" si="8"/>
        <v>9.472393182108226</v>
      </c>
      <c r="Q20" s="8">
        <f t="shared" si="9"/>
        <v>2.5382292299686437E-06</v>
      </c>
    </row>
    <row r="21" spans="2:15" ht="12">
      <c r="B21" s="8"/>
      <c r="C21" s="8"/>
      <c r="D21" s="8"/>
      <c r="E21" s="8"/>
      <c r="F21" s="8"/>
      <c r="G21" s="8"/>
      <c r="H21" s="8"/>
      <c r="I21" s="8"/>
      <c r="J21" s="8"/>
      <c r="K21" s="8" t="s">
        <v>17</v>
      </c>
      <c r="L21" s="9">
        <f>SUM(L6:L20)</f>
        <v>2.288207291170037E-13</v>
      </c>
      <c r="M21" s="8" t="s">
        <v>17</v>
      </c>
      <c r="N21" s="9">
        <f>SUM(N6:N20)</f>
        <v>2.459178377656594E-13</v>
      </c>
      <c r="O21" s="9"/>
    </row>
    <row r="22" spans="2:17" ht="12">
      <c r="B22" s="8"/>
      <c r="C22" s="8"/>
      <c r="D22" s="8"/>
      <c r="E22" s="8"/>
      <c r="F22" s="8"/>
      <c r="G22" s="8"/>
      <c r="H22" s="8"/>
      <c r="I22" s="8"/>
      <c r="J22" s="8"/>
      <c r="K22" s="10" t="s">
        <v>18</v>
      </c>
      <c r="L22" s="8"/>
      <c r="M22" s="11">
        <f>$L$21+$N$21</f>
        <v>4.747385668826631E-13</v>
      </c>
      <c r="N22" s="9"/>
      <c r="O22" s="9"/>
      <c r="P22" s="8"/>
      <c r="Q22" s="11"/>
    </row>
    <row r="23" spans="2:17" ht="12">
      <c r="B23" s="12" t="s">
        <v>19</v>
      </c>
      <c r="C23" s="8" t="s">
        <v>20</v>
      </c>
      <c r="E23" s="8"/>
      <c r="F23" s="8"/>
      <c r="G23" s="8"/>
      <c r="H23" s="8"/>
      <c r="I23" s="8"/>
      <c r="J23" s="8"/>
      <c r="K23" s="10"/>
      <c r="L23" s="8"/>
      <c r="M23" s="11"/>
      <c r="N23" s="9"/>
      <c r="O23" s="9"/>
      <c r="P23" s="8"/>
      <c r="Q23" s="11"/>
    </row>
    <row r="24" spans="2:17" ht="12">
      <c r="B24" s="8" t="s">
        <v>21</v>
      </c>
      <c r="C24" s="13">
        <v>5180</v>
      </c>
      <c r="D24" s="14"/>
      <c r="E24" s="8" t="s">
        <v>22</v>
      </c>
      <c r="F24" s="13">
        <v>4260</v>
      </c>
      <c r="H24" s="10" t="s">
        <v>23</v>
      </c>
      <c r="I24" s="8"/>
      <c r="J24" s="29">
        <f>SUM(Q6:Q20)</f>
        <v>0.011714672532146524</v>
      </c>
      <c r="K24" s="10"/>
      <c r="L24" s="8"/>
      <c r="M24" s="11"/>
      <c r="N24" s="9"/>
      <c r="O24" s="9"/>
      <c r="P24" s="8"/>
      <c r="Q24" s="11"/>
    </row>
    <row r="25" spans="2:17" ht="13.5">
      <c r="B25" s="16" t="s">
        <v>24</v>
      </c>
      <c r="C25" s="7">
        <v>5.541536051047847</v>
      </c>
      <c r="D25" s="14"/>
      <c r="E25" s="8"/>
      <c r="F25" s="13"/>
      <c r="H25" s="10"/>
      <c r="I25" s="8"/>
      <c r="J25" s="15"/>
      <c r="K25" s="10"/>
      <c r="L25" s="8"/>
      <c r="M25" s="11"/>
      <c r="N25" s="9"/>
      <c r="O25" s="9"/>
      <c r="P25" s="8"/>
      <c r="Q25" s="11"/>
    </row>
    <row r="26" spans="2:17" ht="13.5">
      <c r="B26" s="16" t="s">
        <v>25</v>
      </c>
      <c r="C26" s="7">
        <v>8.536287950090122</v>
      </c>
      <c r="D26" s="8"/>
      <c r="E26" s="8"/>
      <c r="F26" s="8"/>
      <c r="G26" s="17" t="s">
        <v>62</v>
      </c>
      <c r="H26" s="8"/>
      <c r="I26" s="8"/>
      <c r="J26" s="8"/>
      <c r="K26" s="10"/>
      <c r="L26" s="8"/>
      <c r="M26" s="11"/>
      <c r="N26" s="9"/>
      <c r="O26" s="9"/>
      <c r="P26" s="8"/>
      <c r="Q26" s="11"/>
    </row>
    <row r="27" spans="2:17" ht="13.5">
      <c r="B27" s="16" t="s">
        <v>26</v>
      </c>
      <c r="C27" s="7">
        <v>9.5683108823331</v>
      </c>
      <c r="D27" s="8"/>
      <c r="E27" s="8"/>
      <c r="F27" s="8"/>
      <c r="G27" s="17" t="s">
        <v>27</v>
      </c>
      <c r="H27" s="8"/>
      <c r="I27" s="8"/>
      <c r="J27" s="8"/>
      <c r="K27" s="10"/>
      <c r="L27" s="8"/>
      <c r="M27" s="11"/>
      <c r="N27" s="9"/>
      <c r="O27" s="9"/>
      <c r="P27" s="8"/>
      <c r="Q27" s="11"/>
    </row>
    <row r="28" spans="2:17" ht="13.5">
      <c r="B28" s="16"/>
      <c r="C28" s="18"/>
      <c r="D28" s="8"/>
      <c r="E28" s="8"/>
      <c r="F28" s="8"/>
      <c r="G28" s="8"/>
      <c r="H28" s="8"/>
      <c r="I28" s="8"/>
      <c r="J28" s="8"/>
      <c r="K28" s="10"/>
      <c r="L28" s="8"/>
      <c r="M28" s="11"/>
      <c r="N28" s="9"/>
      <c r="O28" s="9"/>
      <c r="P28" s="8"/>
      <c r="Q28" s="11"/>
    </row>
    <row r="29" spans="2:16" ht="12">
      <c r="B29" s="19" t="s">
        <v>28</v>
      </c>
      <c r="C29" s="8" t="s">
        <v>29</v>
      </c>
      <c r="D29" s="19" t="s">
        <v>4</v>
      </c>
      <c r="E29" s="8" t="s">
        <v>29</v>
      </c>
      <c r="K29" s="8"/>
      <c r="L29" s="8"/>
      <c r="M29" s="8"/>
      <c r="N29" s="8"/>
      <c r="O29" s="8"/>
      <c r="P29" s="8"/>
    </row>
    <row r="30" spans="2:16" ht="12">
      <c r="B30" s="8" t="s">
        <v>30</v>
      </c>
      <c r="C30" s="13">
        <v>83</v>
      </c>
      <c r="D30" s="8" t="s">
        <v>31</v>
      </c>
      <c r="E30" s="13">
        <v>370</v>
      </c>
      <c r="N30" s="8"/>
      <c r="O30" s="8"/>
      <c r="P30" s="8"/>
    </row>
    <row r="31" spans="2:17" ht="13.5">
      <c r="B31" s="16" t="s">
        <v>32</v>
      </c>
      <c r="C31" s="7">
        <v>8.7959</v>
      </c>
      <c r="D31" s="8" t="s">
        <v>33</v>
      </c>
      <c r="E31" s="13">
        <v>15</v>
      </c>
      <c r="I31" s="8"/>
      <c r="J31" s="2"/>
      <c r="K31" s="2"/>
      <c r="L31" s="2"/>
      <c r="M31" s="2"/>
      <c r="N31" s="2"/>
      <c r="O31" s="2"/>
      <c r="P31" s="6"/>
      <c r="Q31" s="8"/>
    </row>
    <row r="32" spans="2:17" ht="12">
      <c r="B32" s="8"/>
      <c r="C32" s="8"/>
      <c r="D32" s="8"/>
      <c r="E32" s="8"/>
      <c r="I32" s="8"/>
      <c r="J32" s="2"/>
      <c r="K32" s="2"/>
      <c r="L32" s="2"/>
      <c r="M32" s="2"/>
      <c r="N32" s="2"/>
      <c r="O32" s="2"/>
      <c r="P32" s="2"/>
      <c r="Q32" s="8"/>
    </row>
    <row r="33" spans="2:17" ht="12">
      <c r="B33" s="8"/>
      <c r="C33" s="8"/>
      <c r="D33" s="8"/>
      <c r="E33" s="8"/>
      <c r="I33" s="8"/>
      <c r="J33" s="4"/>
      <c r="K33" s="2"/>
      <c r="L33" s="2"/>
      <c r="M33" s="2"/>
      <c r="N33" s="2"/>
      <c r="O33" s="2"/>
      <c r="P33" s="2"/>
      <c r="Q33" s="8"/>
    </row>
    <row r="34" spans="4:17" ht="12">
      <c r="D34" s="8"/>
      <c r="E34" s="8"/>
      <c r="H34" s="8"/>
      <c r="I34" s="8"/>
      <c r="J34" s="2"/>
      <c r="K34" s="2"/>
      <c r="L34" s="2"/>
      <c r="M34" s="2"/>
      <c r="N34" s="2"/>
      <c r="O34" s="2"/>
      <c r="P34" s="2"/>
      <c r="Q34" s="8"/>
    </row>
    <row r="35" spans="3:16" ht="15">
      <c r="C35" s="20" t="s">
        <v>34</v>
      </c>
      <c r="F35" s="2"/>
      <c r="G35" s="2"/>
      <c r="J35" s="2"/>
      <c r="K35" s="7"/>
      <c r="L35" s="7"/>
      <c r="M35" s="7"/>
      <c r="N35" s="2"/>
      <c r="O35" s="2"/>
      <c r="P35" s="2"/>
    </row>
    <row r="36" spans="3:16" ht="12">
      <c r="C36" s="2"/>
      <c r="D36" s="2"/>
      <c r="E36" s="2"/>
      <c r="F36" s="2"/>
      <c r="G36" s="2"/>
      <c r="J36" s="2"/>
      <c r="K36" s="7"/>
      <c r="L36" s="7"/>
      <c r="M36" s="7"/>
      <c r="N36" s="2"/>
      <c r="O36" s="2"/>
      <c r="P36" s="2"/>
    </row>
    <row r="37" spans="3:7" ht="12">
      <c r="C37" s="4" t="s">
        <v>35</v>
      </c>
      <c r="D37" s="2"/>
      <c r="E37" s="2"/>
      <c r="F37" s="2"/>
      <c r="G37" s="1"/>
    </row>
    <row r="38" spans="3:7" ht="12">
      <c r="C38" s="21" t="s">
        <v>36</v>
      </c>
      <c r="D38" s="19" t="s">
        <v>37</v>
      </c>
      <c r="E38" s="19" t="s">
        <v>38</v>
      </c>
      <c r="F38" s="21"/>
      <c r="G38" s="21"/>
    </row>
    <row r="39" spans="3:13" ht="12">
      <c r="C39" s="2" t="s">
        <v>39</v>
      </c>
      <c r="D39" s="22">
        <v>6700</v>
      </c>
      <c r="E39" s="22">
        <v>3700</v>
      </c>
      <c r="F39" s="2"/>
      <c r="G39" s="2"/>
      <c r="H39" s="4"/>
      <c r="I39" s="4"/>
      <c r="K39" s="2"/>
      <c r="L39" s="2"/>
      <c r="M39" s="2"/>
    </row>
    <row r="40" spans="3:13" ht="12">
      <c r="C40" s="2" t="s">
        <v>40</v>
      </c>
      <c r="D40" s="22">
        <v>5100</v>
      </c>
      <c r="E40" s="22">
        <v>4300</v>
      </c>
      <c r="F40" s="2"/>
      <c r="G40" s="2"/>
      <c r="H40" s="13"/>
      <c r="I40" s="13"/>
      <c r="J40" s="2"/>
      <c r="K40" s="2"/>
      <c r="L40" s="2"/>
      <c r="M40" s="2"/>
    </row>
    <row r="41" spans="3:13" ht="12">
      <c r="C41" s="2" t="s">
        <v>41</v>
      </c>
      <c r="D41" s="22">
        <v>5200</v>
      </c>
      <c r="E41" s="22">
        <v>4300</v>
      </c>
      <c r="F41" s="2"/>
      <c r="G41" s="2"/>
      <c r="H41" s="13"/>
      <c r="I41" s="13"/>
      <c r="J41" s="2"/>
      <c r="K41" s="2"/>
      <c r="L41" s="2"/>
      <c r="M41" s="2"/>
    </row>
    <row r="42" spans="3:13" ht="12">
      <c r="C42" s="2" t="s">
        <v>42</v>
      </c>
      <c r="D42" s="22">
        <v>6800</v>
      </c>
      <c r="E42" s="22">
        <v>3400</v>
      </c>
      <c r="F42" s="2"/>
      <c r="G42" s="2"/>
      <c r="H42" s="13"/>
      <c r="I42" s="13"/>
      <c r="J42" s="4"/>
      <c r="K42" s="2"/>
      <c r="L42" s="2"/>
      <c r="M42" s="2"/>
    </row>
    <row r="43" spans="3:13" ht="12">
      <c r="C43" s="2" t="s">
        <v>43</v>
      </c>
      <c r="D43" s="22">
        <v>5000</v>
      </c>
      <c r="E43" s="22">
        <v>4400</v>
      </c>
      <c r="F43" s="2"/>
      <c r="G43" s="2"/>
      <c r="H43" s="22"/>
      <c r="I43" s="22"/>
      <c r="J43" s="2"/>
      <c r="K43" s="7"/>
      <c r="L43" s="7"/>
      <c r="M43" s="7"/>
    </row>
    <row r="44" spans="3:13" ht="12">
      <c r="C44" s="2" t="s">
        <v>44</v>
      </c>
      <c r="D44" s="22">
        <v>3900</v>
      </c>
      <c r="E44" s="22">
        <v>5000</v>
      </c>
      <c r="F44" s="2"/>
      <c r="G44" s="2"/>
      <c r="H44" s="13"/>
      <c r="I44" s="13"/>
      <c r="J44" s="2"/>
      <c r="K44" s="7"/>
      <c r="L44" s="7"/>
      <c r="M44" s="7"/>
    </row>
    <row r="45" spans="3:10" ht="12">
      <c r="C45" s="2" t="s">
        <v>45</v>
      </c>
      <c r="D45" s="22">
        <v>4900</v>
      </c>
      <c r="E45" s="22">
        <v>3900</v>
      </c>
      <c r="F45" s="2"/>
      <c r="G45" s="2"/>
      <c r="H45" s="13"/>
      <c r="I45" s="13"/>
      <c r="J45" s="2"/>
    </row>
    <row r="46" spans="3:9" ht="12">
      <c r="C46" s="2" t="s">
        <v>46</v>
      </c>
      <c r="D46" s="22">
        <v>5400</v>
      </c>
      <c r="E46" s="22">
        <v>4600</v>
      </c>
      <c r="F46" s="2"/>
      <c r="G46" s="2"/>
      <c r="H46" s="13"/>
      <c r="I46" s="13"/>
    </row>
    <row r="47" spans="3:9" ht="12">
      <c r="C47" s="2" t="s">
        <v>47</v>
      </c>
      <c r="D47" s="22">
        <v>3800</v>
      </c>
      <c r="E47" s="22">
        <v>5700</v>
      </c>
      <c r="F47" s="2"/>
      <c r="G47" s="2"/>
      <c r="H47" s="13"/>
      <c r="I47" s="13"/>
    </row>
    <row r="48" spans="3:9" ht="12">
      <c r="C48" s="2" t="s">
        <v>48</v>
      </c>
      <c r="D48" s="22">
        <v>5900</v>
      </c>
      <c r="E48" s="22">
        <v>4200</v>
      </c>
      <c r="F48" s="2"/>
      <c r="G48" s="2"/>
      <c r="H48" s="13"/>
      <c r="I48" s="13"/>
    </row>
    <row r="49" spans="3:9" ht="12">
      <c r="C49" s="2" t="s">
        <v>49</v>
      </c>
      <c r="D49" s="22">
        <v>5200</v>
      </c>
      <c r="E49" s="22">
        <v>4300</v>
      </c>
      <c r="F49" s="2"/>
      <c r="G49" s="2"/>
      <c r="H49" s="13"/>
      <c r="I49" s="13"/>
    </row>
    <row r="50" spans="3:9" ht="12">
      <c r="C50" s="2" t="s">
        <v>50</v>
      </c>
      <c r="D50" s="22">
        <v>5200</v>
      </c>
      <c r="E50" s="22">
        <v>4200</v>
      </c>
      <c r="F50" s="2"/>
      <c r="G50" s="2"/>
      <c r="H50" s="13"/>
      <c r="I50" s="13"/>
    </row>
    <row r="51" spans="3:9" ht="12">
      <c r="C51" s="2" t="s">
        <v>51</v>
      </c>
      <c r="D51" s="22">
        <v>5400</v>
      </c>
      <c r="E51" s="22">
        <v>4000</v>
      </c>
      <c r="F51" s="2"/>
      <c r="G51" s="2"/>
      <c r="H51" s="13"/>
      <c r="I51" s="13"/>
    </row>
    <row r="52" spans="3:9" ht="12">
      <c r="C52" s="2" t="s">
        <v>52</v>
      </c>
      <c r="D52" s="22">
        <v>5200</v>
      </c>
      <c r="E52" s="22">
        <v>4300</v>
      </c>
      <c r="F52" s="2"/>
      <c r="G52" s="2"/>
      <c r="H52" s="13"/>
      <c r="I52" s="13"/>
    </row>
    <row r="53" spans="3:9" ht="12">
      <c r="C53" s="2" t="s">
        <v>53</v>
      </c>
      <c r="D53" s="22">
        <v>5200</v>
      </c>
      <c r="E53" s="22">
        <v>4200</v>
      </c>
      <c r="F53" s="13"/>
      <c r="G53" s="2"/>
      <c r="H53" s="13"/>
      <c r="I53" s="13"/>
    </row>
    <row r="54" spans="3:7" ht="12">
      <c r="C54" s="4" t="s">
        <v>54</v>
      </c>
      <c r="D54" s="13">
        <f>STDEV(D39:D53)</f>
        <v>806.9342334681663</v>
      </c>
      <c r="E54" s="13">
        <f>STDEV(E39:E53)</f>
        <v>534.5224838248488</v>
      </c>
      <c r="F54" s="23"/>
      <c r="G54" s="2"/>
    </row>
    <row r="55" spans="3:7" ht="12">
      <c r="C55" s="4" t="s">
        <v>55</v>
      </c>
      <c r="D55" s="25">
        <f>D54/SQRT(15)</f>
        <v>208.34952318045706</v>
      </c>
      <c r="E55" s="25">
        <f>E54/SQRT(15)</f>
        <v>138.01311186847084</v>
      </c>
      <c r="F55" s="24"/>
      <c r="G55" s="2"/>
    </row>
    <row r="56" spans="3:7" ht="12">
      <c r="C56" s="2"/>
      <c r="F56" s="2"/>
      <c r="G56" s="2"/>
    </row>
    <row r="57" spans="3:7" ht="12">
      <c r="C57" s="8" t="s">
        <v>56</v>
      </c>
      <c r="D57" s="2">
        <v>5180</v>
      </c>
      <c r="E57" s="26" t="s">
        <v>58</v>
      </c>
      <c r="F57" s="2">
        <v>210</v>
      </c>
      <c r="G57" s="2"/>
    </row>
    <row r="58" spans="3:7" ht="12">
      <c r="C58" s="2" t="s">
        <v>57</v>
      </c>
      <c r="D58" s="2">
        <v>4260</v>
      </c>
      <c r="E58" s="26" t="s">
        <v>58</v>
      </c>
      <c r="F58" s="2">
        <v>140</v>
      </c>
      <c r="G58" s="2"/>
    </row>
    <row r="59" spans="3:10" ht="12">
      <c r="C59" s="2"/>
      <c r="D59" s="2"/>
      <c r="E59" s="26"/>
      <c r="F59" s="2"/>
      <c r="G59" s="2"/>
      <c r="H59" s="2"/>
      <c r="I59" s="26"/>
      <c r="J59" s="2"/>
    </row>
    <row r="60" spans="8:10" ht="12">
      <c r="H60" s="2"/>
      <c r="I60" s="26"/>
      <c r="J6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0"/>
  <sheetViews>
    <sheetView workbookViewId="0" topLeftCell="A169">
      <selection activeCell="E216" sqref="E216"/>
    </sheetView>
  </sheetViews>
  <sheetFormatPr defaultColWidth="11.421875" defaultRowHeight="12.75"/>
  <cols>
    <col min="1" max="9" width="8.8515625" style="0" customWidth="1"/>
    <col min="10" max="10" width="12.421875" style="32" bestFit="1" customWidth="1"/>
    <col min="11" max="16384" width="8.8515625" style="0" customWidth="1"/>
  </cols>
  <sheetData>
    <row r="2" spans="2:10" ht="12">
      <c r="B2" t="s">
        <v>59</v>
      </c>
      <c r="C2">
        <v>5300</v>
      </c>
      <c r="E2" t="s">
        <v>60</v>
      </c>
      <c r="F2">
        <v>4800</v>
      </c>
      <c r="H2" t="s">
        <v>23</v>
      </c>
      <c r="J2" s="32">
        <v>0.011859756595480263</v>
      </c>
    </row>
    <row r="4" ht="12">
      <c r="B4" s="27" t="s">
        <v>63</v>
      </c>
    </row>
    <row r="6" spans="2:10" ht="12">
      <c r="B6" t="s">
        <v>59</v>
      </c>
      <c r="C6">
        <v>3000</v>
      </c>
      <c r="E6" t="s">
        <v>60</v>
      </c>
      <c r="F6">
        <v>3000</v>
      </c>
      <c r="H6" t="s">
        <v>23</v>
      </c>
      <c r="J6" s="32">
        <v>0.018008471646348133</v>
      </c>
    </row>
    <row r="7" spans="2:10" ht="12">
      <c r="B7" t="s">
        <v>59</v>
      </c>
      <c r="C7">
        <v>3000</v>
      </c>
      <c r="E7" t="s">
        <v>60</v>
      </c>
      <c r="F7">
        <v>4000</v>
      </c>
      <c r="H7" t="s">
        <v>23</v>
      </c>
      <c r="J7" s="32">
        <v>0.014803618304604743</v>
      </c>
    </row>
    <row r="8" spans="2:10" ht="12">
      <c r="B8" t="s">
        <v>59</v>
      </c>
      <c r="C8">
        <v>3000</v>
      </c>
      <c r="E8" t="s">
        <v>60</v>
      </c>
      <c r="F8">
        <v>5000</v>
      </c>
      <c r="H8" t="s">
        <v>23</v>
      </c>
      <c r="J8" s="32">
        <v>0.013560662419832328</v>
      </c>
    </row>
    <row r="9" spans="2:10" ht="12">
      <c r="B9" t="s">
        <v>59</v>
      </c>
      <c r="C9">
        <v>3000</v>
      </c>
      <c r="E9" t="s">
        <v>60</v>
      </c>
      <c r="F9">
        <v>6000</v>
      </c>
      <c r="H9" t="s">
        <v>23</v>
      </c>
      <c r="J9" s="32">
        <v>0.013251421370238116</v>
      </c>
    </row>
    <row r="10" spans="2:10" s="30" customFormat="1" ht="12">
      <c r="B10" s="30" t="s">
        <v>59</v>
      </c>
      <c r="C10" s="30">
        <v>3000</v>
      </c>
      <c r="E10" s="30" t="s">
        <v>60</v>
      </c>
      <c r="F10" s="30">
        <v>7000</v>
      </c>
      <c r="H10" s="30" t="s">
        <v>23</v>
      </c>
      <c r="J10" s="33">
        <v>0.013443806720743285</v>
      </c>
    </row>
    <row r="11" spans="2:10" ht="12">
      <c r="B11" t="s">
        <v>59</v>
      </c>
      <c r="C11">
        <v>4000</v>
      </c>
      <c r="E11" t="s">
        <v>60</v>
      </c>
      <c r="F11">
        <v>3000</v>
      </c>
      <c r="H11" t="s">
        <v>23</v>
      </c>
      <c r="J11" s="32">
        <v>0.014343410301970973</v>
      </c>
    </row>
    <row r="12" spans="2:10" ht="12">
      <c r="B12" t="s">
        <v>59</v>
      </c>
      <c r="C12">
        <v>4000</v>
      </c>
      <c r="E12" t="s">
        <v>60</v>
      </c>
      <c r="F12">
        <v>4000</v>
      </c>
      <c r="H12" t="s">
        <v>23</v>
      </c>
      <c r="J12" s="32">
        <v>0.012443011967167647</v>
      </c>
    </row>
    <row r="13" spans="2:10" ht="12">
      <c r="B13" t="s">
        <v>59</v>
      </c>
      <c r="C13">
        <v>4000</v>
      </c>
      <c r="E13" t="s">
        <v>60</v>
      </c>
      <c r="F13">
        <v>5000</v>
      </c>
      <c r="H13" t="s">
        <v>23</v>
      </c>
      <c r="J13" s="32">
        <v>0.012083238079782281</v>
      </c>
    </row>
    <row r="14" spans="2:10" ht="12">
      <c r="B14" t="s">
        <v>59</v>
      </c>
      <c r="C14">
        <v>4000</v>
      </c>
      <c r="E14" t="s">
        <v>60</v>
      </c>
      <c r="F14">
        <v>6000</v>
      </c>
      <c r="H14" t="s">
        <v>23</v>
      </c>
      <c r="J14" s="32">
        <v>0.012413916603889756</v>
      </c>
    </row>
    <row r="15" spans="2:10" ht="12">
      <c r="B15" t="s">
        <v>59</v>
      </c>
      <c r="C15">
        <v>4000</v>
      </c>
      <c r="E15" t="s">
        <v>60</v>
      </c>
      <c r="F15">
        <v>7000</v>
      </c>
      <c r="H15" t="s">
        <v>23</v>
      </c>
      <c r="J15" s="32">
        <v>0.013075039958394357</v>
      </c>
    </row>
    <row r="16" spans="2:10" ht="12">
      <c r="B16" t="s">
        <v>59</v>
      </c>
      <c r="C16">
        <v>5000</v>
      </c>
      <c r="E16" t="s">
        <v>60</v>
      </c>
      <c r="F16">
        <v>3000</v>
      </c>
      <c r="H16" t="s">
        <v>23</v>
      </c>
      <c r="I16" s="28"/>
      <c r="J16" s="32">
        <v>0.012959441743992408</v>
      </c>
    </row>
    <row r="17" spans="2:10" s="28" customFormat="1" ht="12">
      <c r="B17" s="28" t="s">
        <v>59</v>
      </c>
      <c r="C17" s="28">
        <v>5000</v>
      </c>
      <c r="E17" s="28" t="s">
        <v>60</v>
      </c>
      <c r="F17" s="28">
        <v>4000</v>
      </c>
      <c r="H17" s="28" t="s">
        <v>23</v>
      </c>
      <c r="J17" s="34">
        <v>0.01178141442529213</v>
      </c>
    </row>
    <row r="18" spans="2:10" ht="12">
      <c r="B18" s="31" t="s">
        <v>59</v>
      </c>
      <c r="C18">
        <v>5000</v>
      </c>
      <c r="E18" t="s">
        <v>60</v>
      </c>
      <c r="F18">
        <v>5000</v>
      </c>
      <c r="H18" t="s">
        <v>23</v>
      </c>
      <c r="J18" s="32">
        <v>0.01190081300162007</v>
      </c>
    </row>
    <row r="19" spans="2:10" ht="12">
      <c r="B19" t="s">
        <v>59</v>
      </c>
      <c r="C19">
        <v>5000</v>
      </c>
      <c r="E19" t="s">
        <v>60</v>
      </c>
      <c r="F19">
        <v>6000</v>
      </c>
      <c r="H19" t="s">
        <v>23</v>
      </c>
      <c r="J19" s="32">
        <v>0.01256329854376261</v>
      </c>
    </row>
    <row r="20" spans="2:10" ht="12">
      <c r="B20" t="s">
        <v>59</v>
      </c>
      <c r="C20">
        <v>5000</v>
      </c>
      <c r="E20" t="s">
        <v>60</v>
      </c>
      <c r="F20">
        <v>7000</v>
      </c>
      <c r="H20" t="s">
        <v>23</v>
      </c>
      <c r="J20" s="32">
        <v>0.013474927568657667</v>
      </c>
    </row>
    <row r="21" spans="2:10" ht="12">
      <c r="B21" t="s">
        <v>59</v>
      </c>
      <c r="C21">
        <v>6000</v>
      </c>
      <c r="E21" t="s">
        <v>60</v>
      </c>
      <c r="F21">
        <v>3000</v>
      </c>
      <c r="H21" t="s">
        <v>23</v>
      </c>
      <c r="J21" s="32">
        <v>0.012602803883434143</v>
      </c>
    </row>
    <row r="22" spans="2:10" ht="12">
      <c r="B22" t="s">
        <v>59</v>
      </c>
      <c r="C22">
        <v>6000</v>
      </c>
      <c r="E22" t="s">
        <v>60</v>
      </c>
      <c r="F22">
        <v>4000</v>
      </c>
      <c r="H22" t="s">
        <v>23</v>
      </c>
      <c r="J22" s="32">
        <v>0.01183897442607518</v>
      </c>
    </row>
    <row r="23" spans="2:10" ht="12">
      <c r="B23" t="s">
        <v>59</v>
      </c>
      <c r="C23">
        <v>6000</v>
      </c>
      <c r="E23" t="s">
        <v>60</v>
      </c>
      <c r="F23">
        <v>5000</v>
      </c>
      <c r="H23" t="s">
        <v>23</v>
      </c>
      <c r="J23" s="32">
        <v>0.012229332804125945</v>
      </c>
    </row>
    <row r="24" spans="2:10" ht="12">
      <c r="B24" t="s">
        <v>59</v>
      </c>
      <c r="C24">
        <v>6000</v>
      </c>
      <c r="E24" t="s">
        <v>60</v>
      </c>
      <c r="F24">
        <v>6000</v>
      </c>
      <c r="H24" t="s">
        <v>23</v>
      </c>
      <c r="J24" s="32">
        <v>0.01309246549243977</v>
      </c>
    </row>
    <row r="25" spans="2:10" ht="12">
      <c r="B25" t="s">
        <v>59</v>
      </c>
      <c r="C25">
        <v>6000</v>
      </c>
      <c r="E25" t="s">
        <v>60</v>
      </c>
      <c r="F25">
        <v>7000</v>
      </c>
      <c r="H25" t="s">
        <v>23</v>
      </c>
      <c r="J25" s="32">
        <v>0.014130529386009628</v>
      </c>
    </row>
    <row r="26" spans="2:10" ht="12">
      <c r="B26" t="s">
        <v>59</v>
      </c>
      <c r="C26">
        <v>7000</v>
      </c>
      <c r="E26" t="s">
        <v>60</v>
      </c>
      <c r="F26">
        <v>3000</v>
      </c>
      <c r="H26" t="s">
        <v>23</v>
      </c>
      <c r="J26" s="32">
        <v>0.012732153816858875</v>
      </c>
    </row>
    <row r="27" spans="2:10" ht="12">
      <c r="B27" t="s">
        <v>59</v>
      </c>
      <c r="C27">
        <v>7000</v>
      </c>
      <c r="E27" t="s">
        <v>60</v>
      </c>
      <c r="F27">
        <v>4000</v>
      </c>
      <c r="H27" t="s">
        <v>23</v>
      </c>
      <c r="J27" s="32">
        <v>0.012219805675296638</v>
      </c>
    </row>
    <row r="28" spans="2:10" ht="12">
      <c r="B28" t="s">
        <v>59</v>
      </c>
      <c r="C28">
        <v>7000</v>
      </c>
      <c r="E28" t="s">
        <v>60</v>
      </c>
      <c r="F28">
        <v>5000</v>
      </c>
      <c r="H28" t="s">
        <v>23</v>
      </c>
      <c r="J28" s="32">
        <v>0.012797803648806854</v>
      </c>
    </row>
    <row r="29" spans="2:10" ht="12">
      <c r="B29" t="s">
        <v>59</v>
      </c>
      <c r="C29">
        <v>7000</v>
      </c>
      <c r="E29" t="s">
        <v>60</v>
      </c>
      <c r="F29">
        <v>6000</v>
      </c>
      <c r="H29" t="s">
        <v>23</v>
      </c>
      <c r="J29" s="32">
        <v>0.013750918333512736</v>
      </c>
    </row>
    <row r="30" spans="2:10" ht="12">
      <c r="B30" t="s">
        <v>59</v>
      </c>
      <c r="C30">
        <v>7000</v>
      </c>
      <c r="E30" t="s">
        <v>60</v>
      </c>
      <c r="F30">
        <v>7000</v>
      </c>
      <c r="H30" t="s">
        <v>23</v>
      </c>
      <c r="J30" s="32">
        <v>0.014838117595869619</v>
      </c>
    </row>
    <row r="31" spans="9:10" ht="12">
      <c r="I31" s="28" t="s">
        <v>61</v>
      </c>
      <c r="J31" s="32">
        <f>MIN(J6:J30)</f>
        <v>0.01178141442529213</v>
      </c>
    </row>
    <row r="33" ht="12">
      <c r="B33" s="27" t="s">
        <v>64</v>
      </c>
    </row>
    <row r="35" spans="2:10" ht="12">
      <c r="B35" t="s">
        <v>59</v>
      </c>
      <c r="C35">
        <v>4000</v>
      </c>
      <c r="E35" t="s">
        <v>60</v>
      </c>
      <c r="F35">
        <v>3000</v>
      </c>
      <c r="H35" t="s">
        <v>23</v>
      </c>
      <c r="J35" s="32">
        <v>0.014338876842797898</v>
      </c>
    </row>
    <row r="36" spans="2:10" ht="12">
      <c r="B36" t="s">
        <v>59</v>
      </c>
      <c r="C36">
        <v>4000</v>
      </c>
      <c r="E36" t="s">
        <v>60</v>
      </c>
      <c r="F36">
        <v>3500</v>
      </c>
      <c r="H36" t="s">
        <v>23</v>
      </c>
      <c r="J36" s="32">
        <v>0.01311268832705972</v>
      </c>
    </row>
    <row r="37" spans="2:10" ht="12">
      <c r="B37" t="s">
        <v>59</v>
      </c>
      <c r="C37">
        <v>4000</v>
      </c>
      <c r="E37" t="s">
        <v>60</v>
      </c>
      <c r="F37">
        <v>4000</v>
      </c>
      <c r="H37" t="s">
        <v>23</v>
      </c>
      <c r="J37" s="32">
        <v>0.012439349293858289</v>
      </c>
    </row>
    <row r="38" spans="2:10" ht="12">
      <c r="B38" t="s">
        <v>59</v>
      </c>
      <c r="C38">
        <v>4000</v>
      </c>
      <c r="E38" t="s">
        <v>60</v>
      </c>
      <c r="F38">
        <v>4500</v>
      </c>
      <c r="H38" t="s">
        <v>23</v>
      </c>
      <c r="J38" s="32">
        <v>0.01213935505666294</v>
      </c>
    </row>
    <row r="39" spans="2:10" ht="12">
      <c r="B39" t="s">
        <v>59</v>
      </c>
      <c r="C39">
        <v>4000</v>
      </c>
      <c r="E39" t="s">
        <v>60</v>
      </c>
      <c r="F39">
        <v>5000</v>
      </c>
      <c r="H39" t="s">
        <v>23</v>
      </c>
      <c r="J39" s="32">
        <v>0.012072491045389641</v>
      </c>
    </row>
    <row r="40" spans="2:10" ht="12">
      <c r="B40" t="s">
        <v>59</v>
      </c>
      <c r="C40">
        <v>4500</v>
      </c>
      <c r="E40" t="s">
        <v>60</v>
      </c>
      <c r="F40">
        <v>3000</v>
      </c>
      <c r="H40" t="s">
        <v>23</v>
      </c>
      <c r="J40" s="32">
        <v>0.013474735083927639</v>
      </c>
    </row>
    <row r="41" spans="2:10" ht="12">
      <c r="B41" t="s">
        <v>59</v>
      </c>
      <c r="C41">
        <v>4500</v>
      </c>
      <c r="E41" t="s">
        <v>60</v>
      </c>
      <c r="F41">
        <v>3500</v>
      </c>
      <c r="H41" t="s">
        <v>23</v>
      </c>
      <c r="J41" s="32">
        <v>0.012471510012542287</v>
      </c>
    </row>
    <row r="42" spans="2:10" ht="12">
      <c r="B42" t="s">
        <v>59</v>
      </c>
      <c r="C42">
        <v>4500</v>
      </c>
      <c r="E42" t="s">
        <v>60</v>
      </c>
      <c r="F42">
        <v>4000</v>
      </c>
      <c r="H42" t="s">
        <v>23</v>
      </c>
      <c r="J42" s="32">
        <v>0.011986142013585345</v>
      </c>
    </row>
    <row r="43" spans="2:10" ht="12">
      <c r="B43" t="s">
        <v>59</v>
      </c>
      <c r="C43">
        <v>4500</v>
      </c>
      <c r="E43" t="s">
        <v>60</v>
      </c>
      <c r="F43">
        <v>4500</v>
      </c>
      <c r="H43" t="s">
        <v>23</v>
      </c>
      <c r="J43" s="32">
        <v>0.011828250407892413</v>
      </c>
    </row>
    <row r="44" spans="2:10" ht="12">
      <c r="B44" t="s">
        <v>59</v>
      </c>
      <c r="C44">
        <v>4500</v>
      </c>
      <c r="E44" t="s">
        <v>60</v>
      </c>
      <c r="F44">
        <v>5000</v>
      </c>
      <c r="H44" t="s">
        <v>23</v>
      </c>
      <c r="J44" s="32">
        <v>0.01190525613030658</v>
      </c>
    </row>
    <row r="45" spans="2:10" ht="12">
      <c r="B45" t="s">
        <v>59</v>
      </c>
      <c r="C45">
        <v>5000</v>
      </c>
      <c r="E45" t="s">
        <v>60</v>
      </c>
      <c r="F45">
        <v>3000</v>
      </c>
      <c r="H45" t="s">
        <v>23</v>
      </c>
      <c r="J45" s="32">
        <v>0.012971236176244958</v>
      </c>
    </row>
    <row r="46" spans="2:10" ht="12">
      <c r="B46" t="s">
        <v>59</v>
      </c>
      <c r="C46">
        <v>5000</v>
      </c>
      <c r="E46" t="s">
        <v>60</v>
      </c>
      <c r="F46">
        <v>3500</v>
      </c>
      <c r="H46" t="s">
        <v>23</v>
      </c>
      <c r="J46" s="32">
        <v>0.012126523895961637</v>
      </c>
    </row>
    <row r="47" spans="2:10" ht="12">
      <c r="B47" t="s">
        <v>59</v>
      </c>
      <c r="C47">
        <v>5000</v>
      </c>
      <c r="E47" t="s">
        <v>60</v>
      </c>
      <c r="F47">
        <v>4000</v>
      </c>
      <c r="H47" t="s">
        <v>23</v>
      </c>
      <c r="J47" s="32">
        <v>0.011788382634611076</v>
      </c>
    </row>
    <row r="48" spans="2:10" s="28" customFormat="1" ht="12">
      <c r="B48" s="28" t="s">
        <v>59</v>
      </c>
      <c r="C48" s="28">
        <v>5000</v>
      </c>
      <c r="E48" s="28" t="s">
        <v>60</v>
      </c>
      <c r="F48" s="28">
        <v>4500</v>
      </c>
      <c r="H48" s="28" t="s">
        <v>23</v>
      </c>
      <c r="J48" s="34">
        <v>0.011736445705556006</v>
      </c>
    </row>
    <row r="49" spans="2:10" ht="12">
      <c r="B49" t="s">
        <v>59</v>
      </c>
      <c r="C49">
        <v>5000</v>
      </c>
      <c r="E49" t="s">
        <v>60</v>
      </c>
      <c r="F49">
        <v>5000</v>
      </c>
      <c r="H49" t="s">
        <v>23</v>
      </c>
      <c r="J49" s="32">
        <v>0.011907223301992934</v>
      </c>
    </row>
    <row r="50" spans="2:10" ht="12">
      <c r="B50" t="s">
        <v>59</v>
      </c>
      <c r="C50">
        <v>5500</v>
      </c>
      <c r="E50" t="s">
        <v>60</v>
      </c>
      <c r="F50">
        <v>3000</v>
      </c>
      <c r="H50" t="s">
        <v>23</v>
      </c>
      <c r="J50" s="32">
        <v>0.012697145004972356</v>
      </c>
    </row>
    <row r="51" spans="2:10" ht="12">
      <c r="B51" t="s">
        <v>59</v>
      </c>
      <c r="C51">
        <v>5500</v>
      </c>
      <c r="E51" t="s">
        <v>60</v>
      </c>
      <c r="F51">
        <v>3500</v>
      </c>
      <c r="H51" t="s">
        <v>23</v>
      </c>
      <c r="J51" s="32">
        <v>0.011998232839394798</v>
      </c>
    </row>
    <row r="52" spans="2:10" ht="12">
      <c r="B52" t="s">
        <v>59</v>
      </c>
      <c r="C52">
        <v>5500</v>
      </c>
      <c r="E52" t="s">
        <v>60</v>
      </c>
      <c r="F52">
        <v>4000</v>
      </c>
      <c r="H52" t="s">
        <v>23</v>
      </c>
      <c r="J52" s="32">
        <v>0.011764452999620399</v>
      </c>
    </row>
    <row r="53" spans="2:10" ht="12">
      <c r="B53" t="s">
        <v>59</v>
      </c>
      <c r="C53">
        <v>5500</v>
      </c>
      <c r="E53" t="s">
        <v>60</v>
      </c>
      <c r="F53">
        <v>4500</v>
      </c>
      <c r="H53" t="s">
        <v>23</v>
      </c>
      <c r="J53" s="32">
        <v>0.011800583524920973</v>
      </c>
    </row>
    <row r="54" spans="2:10" ht="12">
      <c r="B54" t="s">
        <v>59</v>
      </c>
      <c r="C54">
        <v>5500</v>
      </c>
      <c r="E54" t="s">
        <v>60</v>
      </c>
      <c r="F54">
        <v>5000</v>
      </c>
      <c r="H54" t="s">
        <v>23</v>
      </c>
      <c r="J54" s="32">
        <v>0.012016048825408894</v>
      </c>
    </row>
    <row r="55" spans="2:10" ht="12">
      <c r="B55" t="s">
        <v>59</v>
      </c>
      <c r="C55">
        <v>6000</v>
      </c>
      <c r="E55" t="s">
        <v>60</v>
      </c>
      <c r="F55">
        <v>3000</v>
      </c>
      <c r="H55" t="s">
        <v>23</v>
      </c>
      <c r="J55" s="32">
        <v>0.012599081010050563</v>
      </c>
    </row>
    <row r="56" spans="2:10" ht="12">
      <c r="B56" t="s">
        <v>59</v>
      </c>
      <c r="C56">
        <v>6000</v>
      </c>
      <c r="E56" t="s">
        <v>60</v>
      </c>
      <c r="F56">
        <v>3500</v>
      </c>
      <c r="H56" t="s">
        <v>23</v>
      </c>
      <c r="J56" s="32">
        <v>0.012001280408122083</v>
      </c>
    </row>
    <row r="57" spans="2:10" ht="12">
      <c r="B57" t="s">
        <v>59</v>
      </c>
      <c r="C57">
        <v>6000</v>
      </c>
      <c r="E57" t="s">
        <v>60</v>
      </c>
      <c r="F57">
        <v>4000</v>
      </c>
      <c r="H57" t="s">
        <v>23</v>
      </c>
      <c r="J57" s="32">
        <v>0.011855402327481172</v>
      </c>
    </row>
    <row r="58" spans="2:10" ht="12">
      <c r="B58" t="s">
        <v>59</v>
      </c>
      <c r="C58">
        <v>6000</v>
      </c>
      <c r="E58" t="s">
        <v>60</v>
      </c>
      <c r="F58">
        <v>4500</v>
      </c>
      <c r="H58" t="s">
        <v>23</v>
      </c>
      <c r="J58" s="32">
        <v>0.011951020391198795</v>
      </c>
    </row>
    <row r="59" spans="2:10" ht="12">
      <c r="B59" t="s">
        <v>59</v>
      </c>
      <c r="C59">
        <v>6000</v>
      </c>
      <c r="E59" t="s">
        <v>60</v>
      </c>
      <c r="F59">
        <v>5000</v>
      </c>
      <c r="H59" t="s">
        <v>23</v>
      </c>
      <c r="J59" s="32">
        <v>0.012235626125852488</v>
      </c>
    </row>
    <row r="60" spans="9:10" ht="12">
      <c r="I60" s="28" t="s">
        <v>61</v>
      </c>
      <c r="J60" s="32">
        <f>MIN(J35:J59)</f>
        <v>0.011736445705556006</v>
      </c>
    </row>
    <row r="62" ht="12">
      <c r="B62" s="27" t="s">
        <v>65</v>
      </c>
    </row>
    <row r="64" spans="2:10" ht="12">
      <c r="B64" t="s">
        <v>59</v>
      </c>
      <c r="C64">
        <v>4500</v>
      </c>
      <c r="E64" t="s">
        <v>60</v>
      </c>
      <c r="F64">
        <v>4000</v>
      </c>
      <c r="H64" t="s">
        <v>23</v>
      </c>
      <c r="J64" s="32">
        <v>0.01198194028271836</v>
      </c>
    </row>
    <row r="65" spans="2:10" ht="12">
      <c r="B65" t="s">
        <v>59</v>
      </c>
      <c r="C65">
        <v>4500</v>
      </c>
      <c r="E65" t="s">
        <v>60</v>
      </c>
      <c r="F65">
        <v>4250</v>
      </c>
      <c r="H65" t="s">
        <v>23</v>
      </c>
      <c r="J65" s="32">
        <v>0.011858544328755004</v>
      </c>
    </row>
    <row r="66" spans="2:10" ht="12">
      <c r="B66" t="s">
        <v>59</v>
      </c>
      <c r="C66">
        <v>4500</v>
      </c>
      <c r="E66" t="s">
        <v>60</v>
      </c>
      <c r="F66">
        <v>4500</v>
      </c>
      <c r="H66" t="s">
        <v>23</v>
      </c>
      <c r="J66" s="32">
        <v>0.011819516660541832</v>
      </c>
    </row>
    <row r="67" spans="2:10" ht="12">
      <c r="B67" t="s">
        <v>59</v>
      </c>
      <c r="C67">
        <v>4500</v>
      </c>
      <c r="E67" t="s">
        <v>60</v>
      </c>
      <c r="F67">
        <v>4750</v>
      </c>
      <c r="H67" t="s">
        <v>23</v>
      </c>
      <c r="J67" s="32">
        <v>0.011842908955025848</v>
      </c>
    </row>
    <row r="68" spans="2:10" ht="12">
      <c r="B68" t="s">
        <v>59</v>
      </c>
      <c r="C68">
        <v>4500</v>
      </c>
      <c r="E68" t="s">
        <v>60</v>
      </c>
      <c r="F68">
        <v>5000</v>
      </c>
      <c r="H68" t="s">
        <v>23</v>
      </c>
      <c r="J68" s="32">
        <v>0.011898320224328116</v>
      </c>
    </row>
    <row r="69" spans="2:10" ht="12">
      <c r="B69" t="s">
        <v>59</v>
      </c>
      <c r="C69">
        <v>4750</v>
      </c>
      <c r="E69" t="s">
        <v>60</v>
      </c>
      <c r="F69">
        <v>4000</v>
      </c>
      <c r="H69" t="s">
        <v>23</v>
      </c>
      <c r="J69" s="32">
        <v>0.0118553173179967</v>
      </c>
    </row>
    <row r="70" spans="2:10" ht="12">
      <c r="B70" t="s">
        <v>59</v>
      </c>
      <c r="C70">
        <v>4750</v>
      </c>
      <c r="E70" t="s">
        <v>60</v>
      </c>
      <c r="F70">
        <v>4250</v>
      </c>
      <c r="H70" t="s">
        <v>23</v>
      </c>
      <c r="J70" s="32">
        <v>0.011764394820035023</v>
      </c>
    </row>
    <row r="71" spans="2:10" ht="12">
      <c r="B71" t="s">
        <v>59</v>
      </c>
      <c r="C71">
        <v>4750</v>
      </c>
      <c r="E71" t="s">
        <v>60</v>
      </c>
      <c r="F71">
        <v>4500</v>
      </c>
      <c r="H71" t="s">
        <v>23</v>
      </c>
      <c r="J71" s="32">
        <v>0.011761300755647802</v>
      </c>
    </row>
    <row r="72" spans="2:10" ht="12">
      <c r="B72" t="s">
        <v>59</v>
      </c>
      <c r="C72">
        <v>4750</v>
      </c>
      <c r="E72" t="s">
        <v>60</v>
      </c>
      <c r="F72">
        <v>4750</v>
      </c>
      <c r="H72" t="s">
        <v>23</v>
      </c>
      <c r="J72" s="32">
        <v>0.011802052361560036</v>
      </c>
    </row>
    <row r="73" spans="2:10" ht="12">
      <c r="B73" t="s">
        <v>59</v>
      </c>
      <c r="C73">
        <v>4750</v>
      </c>
      <c r="E73" t="s">
        <v>60</v>
      </c>
      <c r="F73">
        <v>5000</v>
      </c>
      <c r="H73" t="s">
        <v>23</v>
      </c>
      <c r="J73" s="32">
        <v>0.011881488814574832</v>
      </c>
    </row>
    <row r="74" spans="2:10" ht="12">
      <c r="B74" t="s">
        <v>59</v>
      </c>
      <c r="C74">
        <v>5000</v>
      </c>
      <c r="E74" t="s">
        <v>60</v>
      </c>
      <c r="F74">
        <v>4000</v>
      </c>
      <c r="H74" t="s">
        <v>23</v>
      </c>
      <c r="J74" s="32">
        <v>0.011780022189694898</v>
      </c>
    </row>
    <row r="75" spans="2:10" ht="12">
      <c r="B75" t="s">
        <v>59</v>
      </c>
      <c r="C75">
        <v>5000</v>
      </c>
      <c r="E75" t="s">
        <v>60</v>
      </c>
      <c r="F75">
        <v>4250</v>
      </c>
      <c r="H75" t="s">
        <v>23</v>
      </c>
      <c r="J75" s="32">
        <v>0.01172935101456359</v>
      </c>
    </row>
    <row r="76" spans="2:10" ht="12">
      <c r="B76" t="s">
        <v>59</v>
      </c>
      <c r="C76">
        <v>5000</v>
      </c>
      <c r="E76" t="s">
        <v>60</v>
      </c>
      <c r="F76">
        <v>4500</v>
      </c>
      <c r="H76" t="s">
        <v>23</v>
      </c>
      <c r="J76" s="32">
        <v>0.011741772221891026</v>
      </c>
    </row>
    <row r="77" spans="2:10" ht="12">
      <c r="B77" t="s">
        <v>59</v>
      </c>
      <c r="C77">
        <v>5000</v>
      </c>
      <c r="E77" t="s">
        <v>60</v>
      </c>
      <c r="F77">
        <v>4750</v>
      </c>
      <c r="H77" t="s">
        <v>23</v>
      </c>
      <c r="J77" s="32">
        <v>0.0118051156971591</v>
      </c>
    </row>
    <row r="78" spans="2:10" ht="12">
      <c r="B78" t="s">
        <v>59</v>
      </c>
      <c r="C78">
        <v>5000</v>
      </c>
      <c r="E78" t="s">
        <v>60</v>
      </c>
      <c r="F78">
        <v>5000</v>
      </c>
      <c r="H78" t="s">
        <v>23</v>
      </c>
      <c r="J78" s="32">
        <v>0.011891421606466532</v>
      </c>
    </row>
    <row r="79" spans="2:10" ht="12">
      <c r="B79" t="s">
        <v>59</v>
      </c>
      <c r="C79">
        <v>5250</v>
      </c>
      <c r="E79" t="s">
        <v>60</v>
      </c>
      <c r="F79">
        <v>4000</v>
      </c>
      <c r="H79" t="s">
        <v>23</v>
      </c>
      <c r="J79" s="32">
        <v>0.011746825399186119</v>
      </c>
    </row>
    <row r="80" spans="2:10" s="28" customFormat="1" ht="12">
      <c r="B80" s="28" t="s">
        <v>59</v>
      </c>
      <c r="C80" s="28">
        <v>5250</v>
      </c>
      <c r="E80" s="28" t="s">
        <v>60</v>
      </c>
      <c r="F80" s="28">
        <v>4250</v>
      </c>
      <c r="H80" s="28" t="s">
        <v>23</v>
      </c>
      <c r="J80" s="34">
        <v>0.011715710582319166</v>
      </c>
    </row>
    <row r="81" spans="2:10" ht="12">
      <c r="B81" t="s">
        <v>59</v>
      </c>
      <c r="C81">
        <v>5250</v>
      </c>
      <c r="E81" t="s">
        <v>60</v>
      </c>
      <c r="F81">
        <v>4500</v>
      </c>
      <c r="H81" t="s">
        <v>23</v>
      </c>
      <c r="J81" s="32">
        <v>0.011755958323952</v>
      </c>
    </row>
    <row r="82" spans="2:10" ht="12">
      <c r="B82" t="s">
        <v>59</v>
      </c>
      <c r="C82">
        <v>5250</v>
      </c>
      <c r="E82" t="s">
        <v>60</v>
      </c>
      <c r="F82">
        <v>4750</v>
      </c>
      <c r="H82" t="s">
        <v>23</v>
      </c>
      <c r="J82" s="32">
        <v>0.011839118873028085</v>
      </c>
    </row>
    <row r="83" spans="2:10" ht="12">
      <c r="B83" t="s">
        <v>59</v>
      </c>
      <c r="C83">
        <v>5250</v>
      </c>
      <c r="E83" t="s">
        <v>60</v>
      </c>
      <c r="F83">
        <v>5000</v>
      </c>
      <c r="H83" t="s">
        <v>23</v>
      </c>
      <c r="J83" s="32">
        <v>0.011945904542229699</v>
      </c>
    </row>
    <row r="84" spans="2:10" ht="12">
      <c r="B84" t="s">
        <v>59</v>
      </c>
      <c r="C84">
        <v>5500</v>
      </c>
      <c r="E84" t="s">
        <v>60</v>
      </c>
      <c r="F84">
        <v>4000</v>
      </c>
      <c r="H84" t="s">
        <v>23</v>
      </c>
      <c r="J84" s="32">
        <v>0.011747376033508138</v>
      </c>
    </row>
    <row r="85" spans="2:10" ht="12">
      <c r="B85" t="s">
        <v>59</v>
      </c>
      <c r="C85">
        <v>5500</v>
      </c>
      <c r="E85" t="s">
        <v>60</v>
      </c>
      <c r="F85">
        <v>4250</v>
      </c>
      <c r="H85" t="s">
        <v>23</v>
      </c>
      <c r="J85" s="32">
        <v>0.011744951326410463</v>
      </c>
    </row>
    <row r="86" spans="2:10" ht="12">
      <c r="B86" t="s">
        <v>59</v>
      </c>
      <c r="C86">
        <v>5500</v>
      </c>
      <c r="E86" t="s">
        <v>60</v>
      </c>
      <c r="F86">
        <v>4500</v>
      </c>
      <c r="H86" t="s">
        <v>23</v>
      </c>
      <c r="J86" s="32">
        <v>0.01180213901927731</v>
      </c>
    </row>
    <row r="87" spans="2:10" ht="12">
      <c r="B87" t="s">
        <v>59</v>
      </c>
      <c r="C87">
        <v>5500</v>
      </c>
      <c r="E87" t="s">
        <v>60</v>
      </c>
      <c r="F87">
        <v>4750</v>
      </c>
      <c r="H87" t="s">
        <v>23</v>
      </c>
      <c r="J87" s="32">
        <v>0.011901400140992273</v>
      </c>
    </row>
    <row r="88" spans="2:10" ht="12">
      <c r="B88" t="s">
        <v>59</v>
      </c>
      <c r="C88">
        <v>5500</v>
      </c>
      <c r="E88" t="s">
        <v>60</v>
      </c>
      <c r="F88">
        <v>5000</v>
      </c>
      <c r="H88" t="s">
        <v>23</v>
      </c>
      <c r="J88" s="32">
        <v>0.012023157195411634</v>
      </c>
    </row>
    <row r="89" spans="9:10" ht="12">
      <c r="I89" s="28" t="s">
        <v>61</v>
      </c>
      <c r="J89" s="32">
        <f>MIN(J64:J88)</f>
        <v>0.011715710582319166</v>
      </c>
    </row>
    <row r="91" ht="12">
      <c r="B91" s="27" t="s">
        <v>66</v>
      </c>
    </row>
    <row r="93" spans="2:10" ht="12">
      <c r="B93" t="s">
        <v>59</v>
      </c>
      <c r="C93">
        <v>5000</v>
      </c>
      <c r="E93" t="s">
        <v>60</v>
      </c>
      <c r="F93">
        <v>4000</v>
      </c>
      <c r="H93" t="s">
        <v>23</v>
      </c>
      <c r="J93" s="32">
        <v>0.011780800286980883</v>
      </c>
    </row>
    <row r="94" spans="2:10" ht="12">
      <c r="B94" t="s">
        <v>59</v>
      </c>
      <c r="C94">
        <v>5000</v>
      </c>
      <c r="E94" t="s">
        <v>60</v>
      </c>
      <c r="F94">
        <v>4100</v>
      </c>
      <c r="H94" t="s">
        <v>23</v>
      </c>
      <c r="J94" s="32">
        <v>0.01175964146925256</v>
      </c>
    </row>
    <row r="95" spans="2:10" ht="12">
      <c r="B95" t="s">
        <v>59</v>
      </c>
      <c r="C95">
        <v>5000</v>
      </c>
      <c r="E95" t="s">
        <v>60</v>
      </c>
      <c r="F95">
        <v>4200</v>
      </c>
      <c r="H95" t="s">
        <v>23</v>
      </c>
      <c r="J95" s="32">
        <v>0.011740624886605247</v>
      </c>
    </row>
    <row r="96" spans="2:10" ht="12">
      <c r="B96" t="s">
        <v>59</v>
      </c>
      <c r="C96">
        <v>5000</v>
      </c>
      <c r="E96" t="s">
        <v>60</v>
      </c>
      <c r="F96">
        <v>4300</v>
      </c>
      <c r="H96" t="s">
        <v>23</v>
      </c>
      <c r="J96" s="32">
        <v>0.011732680091126445</v>
      </c>
    </row>
    <row r="97" spans="2:10" ht="12">
      <c r="B97" t="s">
        <v>59</v>
      </c>
      <c r="C97">
        <v>5000</v>
      </c>
      <c r="E97" t="s">
        <v>60</v>
      </c>
      <c r="F97">
        <v>4400</v>
      </c>
      <c r="H97" t="s">
        <v>23</v>
      </c>
      <c r="J97" s="32">
        <v>0.011733525838909265</v>
      </c>
    </row>
    <row r="98" spans="2:10" ht="12">
      <c r="B98" t="s">
        <v>59</v>
      </c>
      <c r="C98">
        <v>5100</v>
      </c>
      <c r="E98" t="s">
        <v>60</v>
      </c>
      <c r="F98">
        <v>4000</v>
      </c>
      <c r="H98" t="s">
        <v>23</v>
      </c>
      <c r="J98" s="32">
        <v>0.011758702780923856</v>
      </c>
    </row>
    <row r="99" spans="2:10" ht="12">
      <c r="B99" t="s">
        <v>59</v>
      </c>
      <c r="C99">
        <v>5100</v>
      </c>
      <c r="E99" t="s">
        <v>60</v>
      </c>
      <c r="F99">
        <v>4100</v>
      </c>
      <c r="H99" t="s">
        <v>23</v>
      </c>
      <c r="J99" s="32">
        <v>0.011746044723656411</v>
      </c>
    </row>
    <row r="100" spans="2:10" ht="12">
      <c r="B100" t="s">
        <v>59</v>
      </c>
      <c r="C100">
        <v>5100</v>
      </c>
      <c r="E100" t="s">
        <v>60</v>
      </c>
      <c r="F100">
        <v>4200</v>
      </c>
      <c r="H100" t="s">
        <v>23</v>
      </c>
      <c r="J100" s="32">
        <v>0.011731466460286727</v>
      </c>
    </row>
    <row r="101" spans="2:10" ht="12">
      <c r="B101" t="s">
        <v>59</v>
      </c>
      <c r="C101">
        <v>5100</v>
      </c>
      <c r="E101" t="s">
        <v>60</v>
      </c>
      <c r="F101">
        <v>4300</v>
      </c>
      <c r="H101" t="s">
        <v>23</v>
      </c>
      <c r="J101" s="32">
        <v>0.011726755220221189</v>
      </c>
    </row>
    <row r="102" spans="2:10" ht="12">
      <c r="B102" t="s">
        <v>59</v>
      </c>
      <c r="C102">
        <v>5100</v>
      </c>
      <c r="E102" t="s">
        <v>60</v>
      </c>
      <c r="F102">
        <v>4400</v>
      </c>
      <c r="H102" t="s">
        <v>23</v>
      </c>
      <c r="J102" s="32">
        <v>0.011731318217184407</v>
      </c>
    </row>
    <row r="103" spans="2:10" ht="12">
      <c r="B103" t="s">
        <v>59</v>
      </c>
      <c r="C103">
        <v>5200</v>
      </c>
      <c r="E103" t="s">
        <v>60</v>
      </c>
      <c r="F103">
        <v>4000</v>
      </c>
      <c r="H103" t="s">
        <v>23</v>
      </c>
      <c r="J103" s="32">
        <v>0.011747819684229353</v>
      </c>
    </row>
    <row r="104" spans="2:10" ht="12">
      <c r="B104" t="s">
        <v>59</v>
      </c>
      <c r="C104">
        <v>5200</v>
      </c>
      <c r="E104" t="s">
        <v>60</v>
      </c>
      <c r="F104">
        <v>4100</v>
      </c>
      <c r="H104" t="s">
        <v>23</v>
      </c>
      <c r="J104" s="32">
        <v>0.011738473758416204</v>
      </c>
    </row>
    <row r="105" spans="2:10" ht="12">
      <c r="B105" t="s">
        <v>59</v>
      </c>
      <c r="C105">
        <v>5200</v>
      </c>
      <c r="E105" t="s">
        <v>60</v>
      </c>
      <c r="F105">
        <v>4200</v>
      </c>
      <c r="H105" t="s">
        <v>23</v>
      </c>
      <c r="J105" s="32">
        <v>0.01172766730103436</v>
      </c>
    </row>
    <row r="106" spans="2:10" s="28" customFormat="1" ht="12">
      <c r="B106" s="28" t="s">
        <v>59</v>
      </c>
      <c r="C106" s="28">
        <v>5200</v>
      </c>
      <c r="E106" s="28" t="s">
        <v>60</v>
      </c>
      <c r="F106" s="28">
        <v>4300</v>
      </c>
      <c r="H106" s="28" t="s">
        <v>23</v>
      </c>
      <c r="J106" s="34">
        <v>0.01172658946036578</v>
      </c>
    </row>
    <row r="107" spans="2:10" ht="12">
      <c r="B107" t="s">
        <v>59</v>
      </c>
      <c r="C107">
        <v>5200</v>
      </c>
      <c r="E107" t="s">
        <v>60</v>
      </c>
      <c r="F107">
        <v>4400</v>
      </c>
      <c r="H107" t="s">
        <v>23</v>
      </c>
      <c r="J107" s="32">
        <v>0.011734505659219862</v>
      </c>
    </row>
    <row r="108" spans="2:10" ht="12">
      <c r="B108" t="s">
        <v>59</v>
      </c>
      <c r="C108">
        <v>5300</v>
      </c>
      <c r="E108" t="s">
        <v>60</v>
      </c>
      <c r="F108">
        <v>4000</v>
      </c>
      <c r="H108" t="s">
        <v>23</v>
      </c>
      <c r="J108" s="32">
        <v>0.011742281647269034</v>
      </c>
    </row>
    <row r="109" spans="2:10" ht="12">
      <c r="B109" t="s">
        <v>59</v>
      </c>
      <c r="C109">
        <v>5300</v>
      </c>
      <c r="E109" t="s">
        <v>60</v>
      </c>
      <c r="F109">
        <v>4100</v>
      </c>
      <c r="H109" t="s">
        <v>23</v>
      </c>
      <c r="J109" s="32">
        <v>0.011736456393586036</v>
      </c>
    </row>
    <row r="110" spans="2:10" ht="12">
      <c r="B110" t="s">
        <v>59</v>
      </c>
      <c r="C110">
        <v>5300</v>
      </c>
      <c r="E110" t="s">
        <v>60</v>
      </c>
      <c r="F110">
        <v>4200</v>
      </c>
      <c r="H110" t="s">
        <v>23</v>
      </c>
      <c r="J110" s="32">
        <v>0.011729229462790073</v>
      </c>
    </row>
    <row r="111" spans="2:10" ht="12">
      <c r="B111" t="s">
        <v>59</v>
      </c>
      <c r="C111">
        <v>5300</v>
      </c>
      <c r="E111" t="s">
        <v>60</v>
      </c>
      <c r="F111">
        <v>4300</v>
      </c>
      <c r="H111" t="s">
        <v>23</v>
      </c>
      <c r="J111" s="32">
        <v>0.01173159565434884</v>
      </c>
    </row>
    <row r="112" spans="2:10" ht="12">
      <c r="B112" t="s">
        <v>59</v>
      </c>
      <c r="C112">
        <v>5300</v>
      </c>
      <c r="E112" t="s">
        <v>60</v>
      </c>
      <c r="F112">
        <v>4400</v>
      </c>
      <c r="H112" t="s">
        <v>23</v>
      </c>
      <c r="J112" s="32">
        <v>0.011742791306317486</v>
      </c>
    </row>
    <row r="113" spans="2:10" ht="12">
      <c r="B113" t="s">
        <v>59</v>
      </c>
      <c r="C113">
        <v>5400</v>
      </c>
      <c r="E113" t="s">
        <v>60</v>
      </c>
      <c r="F113">
        <v>4000</v>
      </c>
      <c r="H113" t="s">
        <v>23</v>
      </c>
      <c r="J113" s="32">
        <v>0.01174217915016643</v>
      </c>
    </row>
    <row r="114" spans="2:10" ht="12">
      <c r="B114" t="s">
        <v>59</v>
      </c>
      <c r="C114">
        <v>5400</v>
      </c>
      <c r="E114" t="s">
        <v>60</v>
      </c>
      <c r="F114">
        <v>4100</v>
      </c>
      <c r="H114" t="s">
        <v>23</v>
      </c>
      <c r="J114" s="32">
        <v>0.011739585489758534</v>
      </c>
    </row>
    <row r="115" spans="2:10" ht="12">
      <c r="B115" t="s">
        <v>59</v>
      </c>
      <c r="C115">
        <v>5400</v>
      </c>
      <c r="E115" t="s">
        <v>60</v>
      </c>
      <c r="F115">
        <v>4200</v>
      </c>
      <c r="H115" t="s">
        <v>23</v>
      </c>
      <c r="J115" s="32">
        <v>0.011735766166782428</v>
      </c>
    </row>
    <row r="116" spans="2:10" ht="12">
      <c r="B116" t="s">
        <v>59</v>
      </c>
      <c r="C116">
        <v>5400</v>
      </c>
      <c r="E116" t="s">
        <v>60</v>
      </c>
      <c r="F116">
        <v>4300</v>
      </c>
      <c r="H116" t="s">
        <v>23</v>
      </c>
      <c r="J116" s="32">
        <v>0.011741403333571666</v>
      </c>
    </row>
    <row r="117" spans="2:10" ht="12">
      <c r="B117" t="s">
        <v>59</v>
      </c>
      <c r="C117">
        <v>5400</v>
      </c>
      <c r="E117" t="s">
        <v>60</v>
      </c>
      <c r="F117">
        <v>4400</v>
      </c>
      <c r="H117" t="s">
        <v>23</v>
      </c>
      <c r="J117" s="32">
        <v>0.011755704299873052</v>
      </c>
    </row>
    <row r="118" spans="9:10" ht="12">
      <c r="I118" s="28" t="s">
        <v>61</v>
      </c>
      <c r="J118" s="32">
        <f>MIN(J93:J117)</f>
        <v>0.01172658946036578</v>
      </c>
    </row>
    <row r="120" ht="12">
      <c r="B120" s="27" t="s">
        <v>67</v>
      </c>
    </row>
    <row r="122" spans="2:10" ht="12">
      <c r="B122" t="s">
        <v>59</v>
      </c>
      <c r="C122">
        <v>5100</v>
      </c>
      <c r="E122" t="s">
        <v>60</v>
      </c>
      <c r="F122">
        <v>4200</v>
      </c>
      <c r="H122" t="s">
        <v>23</v>
      </c>
      <c r="J122" s="32">
        <v>0.011720167888390882</v>
      </c>
    </row>
    <row r="123" spans="2:10" ht="12">
      <c r="B123" t="s">
        <v>59</v>
      </c>
      <c r="C123">
        <v>5100</v>
      </c>
      <c r="E123" t="s">
        <v>60</v>
      </c>
      <c r="F123">
        <v>4250</v>
      </c>
      <c r="H123" t="s">
        <v>23</v>
      </c>
      <c r="J123" s="32">
        <v>0.011717345286535978</v>
      </c>
    </row>
    <row r="124" spans="2:10" s="28" customFormat="1" ht="12">
      <c r="B124" s="28" t="s">
        <v>59</v>
      </c>
      <c r="C124" s="28">
        <v>5100</v>
      </c>
      <c r="E124" s="28" t="s">
        <v>60</v>
      </c>
      <c r="F124" s="28">
        <v>4300</v>
      </c>
      <c r="H124" s="28" t="s">
        <v>23</v>
      </c>
      <c r="J124" s="34">
        <v>0.011712039412571549</v>
      </c>
    </row>
    <row r="125" spans="2:10" ht="12">
      <c r="B125" t="s">
        <v>59</v>
      </c>
      <c r="C125">
        <v>5100</v>
      </c>
      <c r="E125" t="s">
        <v>60</v>
      </c>
      <c r="F125">
        <v>4350</v>
      </c>
      <c r="H125" t="s">
        <v>23</v>
      </c>
      <c r="J125" s="32">
        <v>0.011718699658570182</v>
      </c>
    </row>
    <row r="126" spans="2:10" ht="12">
      <c r="B126" t="s">
        <v>59</v>
      </c>
      <c r="C126">
        <v>5100</v>
      </c>
      <c r="E126" t="s">
        <v>60</v>
      </c>
      <c r="F126">
        <v>4400</v>
      </c>
      <c r="H126" t="s">
        <v>23</v>
      </c>
      <c r="J126" s="32">
        <v>0.011721656669208535</v>
      </c>
    </row>
    <row r="127" spans="2:10" ht="12">
      <c r="B127" t="s">
        <v>59</v>
      </c>
      <c r="C127">
        <v>5150</v>
      </c>
      <c r="E127" t="s">
        <v>60</v>
      </c>
      <c r="F127">
        <v>4200</v>
      </c>
      <c r="H127" t="s">
        <v>23</v>
      </c>
      <c r="J127" s="32">
        <v>0.011735209330024147</v>
      </c>
    </row>
    <row r="128" spans="2:10" ht="12">
      <c r="B128" t="s">
        <v>59</v>
      </c>
      <c r="C128">
        <v>5150</v>
      </c>
      <c r="E128" t="s">
        <v>60</v>
      </c>
      <c r="F128">
        <v>4250</v>
      </c>
      <c r="H128" t="s">
        <v>23</v>
      </c>
      <c r="J128" s="32">
        <v>0.011716261573988331</v>
      </c>
    </row>
    <row r="129" spans="2:10" ht="12">
      <c r="B129" t="s">
        <v>59</v>
      </c>
      <c r="C129">
        <v>5150</v>
      </c>
      <c r="E129" t="s">
        <v>60</v>
      </c>
      <c r="F129">
        <v>4300</v>
      </c>
      <c r="H129" t="s">
        <v>23</v>
      </c>
      <c r="J129" s="32">
        <v>0.011715888547266894</v>
      </c>
    </row>
    <row r="130" spans="2:10" ht="12">
      <c r="B130" t="s">
        <v>59</v>
      </c>
      <c r="C130">
        <v>5150</v>
      </c>
      <c r="E130" t="s">
        <v>60</v>
      </c>
      <c r="F130">
        <v>4350</v>
      </c>
      <c r="H130" t="s">
        <v>23</v>
      </c>
      <c r="J130" s="32">
        <v>0.01171802982423074</v>
      </c>
    </row>
    <row r="131" spans="2:10" ht="12">
      <c r="B131" t="s">
        <v>59</v>
      </c>
      <c r="C131">
        <v>5150</v>
      </c>
      <c r="E131" t="s">
        <v>60</v>
      </c>
      <c r="F131">
        <v>4400</v>
      </c>
      <c r="H131" t="s">
        <v>23</v>
      </c>
      <c r="J131" s="32">
        <v>0.011722385506956298</v>
      </c>
    </row>
    <row r="132" spans="2:10" ht="12">
      <c r="B132" t="s">
        <v>59</v>
      </c>
      <c r="C132">
        <v>5200</v>
      </c>
      <c r="E132" t="s">
        <v>60</v>
      </c>
      <c r="F132">
        <v>4200</v>
      </c>
      <c r="H132" t="s">
        <v>23</v>
      </c>
      <c r="J132" s="32">
        <v>0.011733817350106278</v>
      </c>
    </row>
    <row r="133" spans="2:10" ht="12">
      <c r="B133" t="s">
        <v>59</v>
      </c>
      <c r="C133">
        <v>5200</v>
      </c>
      <c r="E133" t="s">
        <v>60</v>
      </c>
      <c r="F133">
        <v>4250</v>
      </c>
      <c r="H133" t="s">
        <v>23</v>
      </c>
      <c r="J133" s="32">
        <v>0.011715780852296461</v>
      </c>
    </row>
    <row r="134" spans="2:10" ht="12">
      <c r="B134" t="s">
        <v>59</v>
      </c>
      <c r="C134">
        <v>5200</v>
      </c>
      <c r="E134" t="s">
        <v>60</v>
      </c>
      <c r="F134">
        <v>4300</v>
      </c>
      <c r="H134" t="s">
        <v>23</v>
      </c>
      <c r="J134" s="32">
        <v>0.01171628083738398</v>
      </c>
    </row>
    <row r="135" spans="2:10" ht="12">
      <c r="B135" t="s">
        <v>59</v>
      </c>
      <c r="C135">
        <v>5200</v>
      </c>
      <c r="E135" t="s">
        <v>60</v>
      </c>
      <c r="F135">
        <v>4350</v>
      </c>
      <c r="H135" t="s">
        <v>23</v>
      </c>
      <c r="J135" s="32">
        <v>0.011719285328122301</v>
      </c>
    </row>
    <row r="136" spans="2:10" ht="12">
      <c r="B136" t="s">
        <v>59</v>
      </c>
      <c r="C136">
        <v>5200</v>
      </c>
      <c r="E136" t="s">
        <v>60</v>
      </c>
      <c r="F136">
        <v>4400</v>
      </c>
      <c r="H136" t="s">
        <v>23</v>
      </c>
      <c r="J136" s="32">
        <v>0.011724448465108726</v>
      </c>
    </row>
    <row r="137" spans="2:10" ht="12">
      <c r="B137" t="s">
        <v>59</v>
      </c>
      <c r="C137">
        <v>5250</v>
      </c>
      <c r="E137" t="s">
        <v>60</v>
      </c>
      <c r="F137">
        <v>4200</v>
      </c>
      <c r="H137" t="s">
        <v>23</v>
      </c>
      <c r="J137" s="32">
        <v>0.011733798785528778</v>
      </c>
    </row>
    <row r="138" spans="2:10" ht="12">
      <c r="B138" t="s">
        <v>59</v>
      </c>
      <c r="C138">
        <v>5250</v>
      </c>
      <c r="E138" t="s">
        <v>60</v>
      </c>
      <c r="F138">
        <v>4250</v>
      </c>
      <c r="H138" t="s">
        <v>23</v>
      </c>
      <c r="J138" s="32">
        <v>0.01171663095686231</v>
      </c>
    </row>
    <row r="139" spans="2:10" ht="12">
      <c r="B139" t="s">
        <v>59</v>
      </c>
      <c r="C139">
        <v>5250</v>
      </c>
      <c r="E139" t="s">
        <v>60</v>
      </c>
      <c r="F139">
        <v>4300</v>
      </c>
      <c r="H139" t="s">
        <v>23</v>
      </c>
      <c r="J139" s="32">
        <v>0.011717975893076923</v>
      </c>
    </row>
    <row r="140" spans="2:10" ht="12">
      <c r="B140" t="s">
        <v>59</v>
      </c>
      <c r="C140">
        <v>5250</v>
      </c>
      <c r="E140" t="s">
        <v>60</v>
      </c>
      <c r="F140">
        <v>4350</v>
      </c>
      <c r="H140" t="s">
        <v>23</v>
      </c>
      <c r="J140" s="32">
        <v>0.01172181537114299</v>
      </c>
    </row>
    <row r="141" spans="2:10" ht="12">
      <c r="B141" t="s">
        <v>59</v>
      </c>
      <c r="C141">
        <v>5250</v>
      </c>
      <c r="E141" t="s">
        <v>60</v>
      </c>
      <c r="F141">
        <v>4400</v>
      </c>
      <c r="H141" t="s">
        <v>23</v>
      </c>
      <c r="J141" s="32">
        <v>0.011727799395954783</v>
      </c>
    </row>
    <row r="142" spans="2:10" ht="12">
      <c r="B142" t="s">
        <v>59</v>
      </c>
      <c r="C142">
        <v>5300</v>
      </c>
      <c r="E142" t="s">
        <v>60</v>
      </c>
      <c r="F142">
        <v>4200</v>
      </c>
      <c r="H142" t="s">
        <v>23</v>
      </c>
      <c r="J142" s="32">
        <v>0.011735090376471424</v>
      </c>
    </row>
    <row r="143" spans="2:10" ht="12">
      <c r="B143" t="s">
        <v>59</v>
      </c>
      <c r="C143">
        <v>5300</v>
      </c>
      <c r="E143" t="s">
        <v>60</v>
      </c>
      <c r="F143">
        <v>4250</v>
      </c>
      <c r="H143" t="s">
        <v>23</v>
      </c>
      <c r="J143" s="32">
        <v>0.011718769282534037</v>
      </c>
    </row>
    <row r="144" spans="2:10" ht="12">
      <c r="B144" t="s">
        <v>59</v>
      </c>
      <c r="C144">
        <v>5300</v>
      </c>
      <c r="E144" t="s">
        <v>60</v>
      </c>
      <c r="F144">
        <v>4300</v>
      </c>
      <c r="H144" t="s">
        <v>23</v>
      </c>
      <c r="J144" s="32">
        <v>0.0117209382880715</v>
      </c>
    </row>
    <row r="145" spans="2:10" ht="12">
      <c r="B145" t="s">
        <v>59</v>
      </c>
      <c r="C145">
        <v>5300</v>
      </c>
      <c r="E145" t="s">
        <v>60</v>
      </c>
      <c r="F145">
        <v>4350</v>
      </c>
      <c r="H145" t="s">
        <v>23</v>
      </c>
      <c r="J145" s="32">
        <v>0.011725581529987393</v>
      </c>
    </row>
    <row r="146" spans="2:10" ht="12">
      <c r="B146" t="s">
        <v>59</v>
      </c>
      <c r="C146">
        <v>5300</v>
      </c>
      <c r="E146" t="s">
        <v>60</v>
      </c>
      <c r="F146">
        <v>4400</v>
      </c>
      <c r="H146" t="s">
        <v>23</v>
      </c>
      <c r="J146" s="32">
        <v>0.011732359823418073</v>
      </c>
    </row>
    <row r="147" spans="9:10" ht="12">
      <c r="I147" s="28" t="s">
        <v>61</v>
      </c>
      <c r="J147" s="32">
        <f>MIN(J122:J146)</f>
        <v>0.011712039412571549</v>
      </c>
    </row>
    <row r="149" ht="12">
      <c r="B149" s="27" t="s">
        <v>68</v>
      </c>
    </row>
    <row r="151" spans="2:10" ht="12">
      <c r="B151" t="s">
        <v>59</v>
      </c>
      <c r="C151">
        <v>5100</v>
      </c>
      <c r="E151" t="s">
        <v>60</v>
      </c>
      <c r="F151">
        <v>4260</v>
      </c>
      <c r="H151" t="s">
        <v>23</v>
      </c>
      <c r="J151" s="32">
        <v>0.011721440840880804</v>
      </c>
    </row>
    <row r="152" spans="2:10" ht="12">
      <c r="B152" t="s">
        <v>59</v>
      </c>
      <c r="C152">
        <v>5100</v>
      </c>
      <c r="E152" t="s">
        <v>60</v>
      </c>
      <c r="F152">
        <v>4280</v>
      </c>
      <c r="H152" t="s">
        <v>23</v>
      </c>
      <c r="J152" s="32">
        <v>0.011711505402800972</v>
      </c>
    </row>
    <row r="153" spans="2:10" ht="12">
      <c r="B153" t="s">
        <v>59</v>
      </c>
      <c r="C153">
        <v>5100</v>
      </c>
      <c r="E153" t="s">
        <v>60</v>
      </c>
      <c r="F153">
        <v>4300</v>
      </c>
      <c r="H153" t="s">
        <v>23</v>
      </c>
      <c r="J153" s="32">
        <v>0.011713461196172833</v>
      </c>
    </row>
    <row r="154" spans="2:10" ht="12">
      <c r="B154" t="s">
        <v>59</v>
      </c>
      <c r="C154">
        <v>5100</v>
      </c>
      <c r="E154" t="s">
        <v>60</v>
      </c>
      <c r="F154">
        <v>4320</v>
      </c>
      <c r="H154" t="s">
        <v>23</v>
      </c>
      <c r="J154" s="32">
        <v>0.011712746177903658</v>
      </c>
    </row>
    <row r="155" spans="2:10" ht="12">
      <c r="B155" t="s">
        <v>59</v>
      </c>
      <c r="C155">
        <v>5100</v>
      </c>
      <c r="E155" t="s">
        <v>60</v>
      </c>
      <c r="F155">
        <v>4340</v>
      </c>
      <c r="H155" t="s">
        <v>23</v>
      </c>
      <c r="J155" s="32">
        <v>0.011714031321912946</v>
      </c>
    </row>
    <row r="156" spans="2:10" ht="12">
      <c r="B156" t="s">
        <v>59</v>
      </c>
      <c r="C156">
        <v>5120</v>
      </c>
      <c r="E156" t="s">
        <v>60</v>
      </c>
      <c r="F156">
        <v>4260</v>
      </c>
      <c r="H156" t="s">
        <v>23</v>
      </c>
      <c r="J156" s="32">
        <v>0.0117175601498542</v>
      </c>
    </row>
    <row r="157" spans="2:10" ht="12">
      <c r="B157" t="s">
        <v>59</v>
      </c>
      <c r="C157">
        <v>5120</v>
      </c>
      <c r="E157" t="s">
        <v>60</v>
      </c>
      <c r="F157">
        <v>4280</v>
      </c>
      <c r="H157" t="s">
        <v>23</v>
      </c>
      <c r="J157" s="32">
        <v>0.011711265620562083</v>
      </c>
    </row>
    <row r="158" spans="2:10" ht="12">
      <c r="B158" t="s">
        <v>59</v>
      </c>
      <c r="C158">
        <v>5120</v>
      </c>
      <c r="E158" t="s">
        <v>60</v>
      </c>
      <c r="F158">
        <v>4300</v>
      </c>
      <c r="H158" t="s">
        <v>23</v>
      </c>
      <c r="J158" s="32">
        <v>0.01171234849263614</v>
      </c>
    </row>
    <row r="159" spans="2:10" ht="12">
      <c r="B159" t="s">
        <v>59</v>
      </c>
      <c r="C159">
        <v>5120</v>
      </c>
      <c r="E159" t="s">
        <v>60</v>
      </c>
      <c r="F159">
        <v>4320</v>
      </c>
      <c r="H159" t="s">
        <v>23</v>
      </c>
      <c r="J159" s="32">
        <v>0.011713891586131326</v>
      </c>
    </row>
    <row r="160" spans="2:10" ht="12">
      <c r="B160" t="s">
        <v>59</v>
      </c>
      <c r="C160">
        <v>5120</v>
      </c>
      <c r="E160" t="s">
        <v>60</v>
      </c>
      <c r="F160">
        <v>4340</v>
      </c>
      <c r="H160" t="s">
        <v>23</v>
      </c>
      <c r="J160" s="32">
        <v>0.011713214305213179</v>
      </c>
    </row>
    <row r="161" spans="2:10" ht="12">
      <c r="B161" t="s">
        <v>59</v>
      </c>
      <c r="C161">
        <v>5140</v>
      </c>
      <c r="E161" t="s">
        <v>60</v>
      </c>
      <c r="F161">
        <v>4260</v>
      </c>
      <c r="H161" t="s">
        <v>23</v>
      </c>
      <c r="J161" s="32">
        <v>0.01171695477151138</v>
      </c>
    </row>
    <row r="162" spans="2:10" ht="12">
      <c r="B162" t="s">
        <v>59</v>
      </c>
      <c r="C162">
        <v>5140</v>
      </c>
      <c r="E162" t="s">
        <v>60</v>
      </c>
      <c r="F162">
        <v>4280</v>
      </c>
      <c r="H162" t="s">
        <v>23</v>
      </c>
      <c r="J162" s="32">
        <v>0.011710679677844239</v>
      </c>
    </row>
    <row r="163" spans="2:10" ht="12">
      <c r="B163" t="s">
        <v>59</v>
      </c>
      <c r="C163">
        <v>5140</v>
      </c>
      <c r="E163" t="s">
        <v>60</v>
      </c>
      <c r="F163">
        <v>4300</v>
      </c>
      <c r="H163" t="s">
        <v>23</v>
      </c>
      <c r="J163" s="32">
        <v>0.011711833290319036</v>
      </c>
    </row>
    <row r="164" spans="2:10" ht="12">
      <c r="B164" t="s">
        <v>59</v>
      </c>
      <c r="C164">
        <v>5140</v>
      </c>
      <c r="E164" t="s">
        <v>60</v>
      </c>
      <c r="F164">
        <v>4320</v>
      </c>
      <c r="H164" t="s">
        <v>23</v>
      </c>
      <c r="J164" s="32">
        <v>0.01171303410698557</v>
      </c>
    </row>
    <row r="165" spans="2:10" ht="12">
      <c r="B165" t="s">
        <v>59</v>
      </c>
      <c r="C165">
        <v>5140</v>
      </c>
      <c r="E165" t="s">
        <v>60</v>
      </c>
      <c r="F165">
        <v>4340</v>
      </c>
      <c r="H165" t="s">
        <v>23</v>
      </c>
      <c r="J165" s="32">
        <v>0.011714747793967861</v>
      </c>
    </row>
    <row r="166" spans="2:10" ht="12">
      <c r="B166" t="s">
        <v>59</v>
      </c>
      <c r="C166">
        <v>5160</v>
      </c>
      <c r="E166" t="s">
        <v>60</v>
      </c>
      <c r="F166">
        <v>4260</v>
      </c>
      <c r="H166" t="s">
        <v>23</v>
      </c>
      <c r="J166" s="32">
        <v>0.011716587513691668</v>
      </c>
    </row>
    <row r="167" spans="2:10" ht="12">
      <c r="B167" t="s">
        <v>59</v>
      </c>
      <c r="C167">
        <v>5160</v>
      </c>
      <c r="E167" t="s">
        <v>60</v>
      </c>
      <c r="F167">
        <v>4280</v>
      </c>
      <c r="H167" t="s">
        <v>23</v>
      </c>
      <c r="J167" s="32">
        <v>0.011710347689232268</v>
      </c>
    </row>
    <row r="168" spans="2:10" ht="12">
      <c r="B168" t="s">
        <v>59</v>
      </c>
      <c r="C168">
        <v>5160</v>
      </c>
      <c r="E168" t="s">
        <v>60</v>
      </c>
      <c r="F168">
        <v>4300</v>
      </c>
      <c r="H168" t="s">
        <v>23</v>
      </c>
      <c r="J168" s="32">
        <v>0.011711617715659655</v>
      </c>
    </row>
    <row r="169" spans="2:10" ht="12">
      <c r="B169" t="s">
        <v>59</v>
      </c>
      <c r="C169">
        <v>5160</v>
      </c>
      <c r="E169" t="s">
        <v>60</v>
      </c>
      <c r="F169">
        <v>4320</v>
      </c>
      <c r="H169" t="s">
        <v>23</v>
      </c>
      <c r="J169" s="32">
        <v>0.011712870232585378</v>
      </c>
    </row>
    <row r="170" spans="2:10" ht="12">
      <c r="B170" t="s">
        <v>59</v>
      </c>
      <c r="C170">
        <v>5160</v>
      </c>
      <c r="E170" t="s">
        <v>60</v>
      </c>
      <c r="F170">
        <v>4340</v>
      </c>
      <c r="H170" t="s">
        <v>23</v>
      </c>
      <c r="J170" s="32">
        <v>0.0117143256150195</v>
      </c>
    </row>
    <row r="171" spans="2:10" ht="12">
      <c r="B171" t="s">
        <v>59</v>
      </c>
      <c r="C171">
        <v>5180</v>
      </c>
      <c r="E171" t="s">
        <v>60</v>
      </c>
      <c r="F171">
        <v>4260</v>
      </c>
      <c r="H171" t="s">
        <v>23</v>
      </c>
      <c r="J171" s="32">
        <v>0.011716441718344234</v>
      </c>
    </row>
    <row r="172" spans="2:10" s="28" customFormat="1" ht="12">
      <c r="B172" s="28" t="s">
        <v>59</v>
      </c>
      <c r="C172" s="28">
        <v>5180</v>
      </c>
      <c r="E172" s="28" t="s">
        <v>60</v>
      </c>
      <c r="F172" s="28">
        <v>4280</v>
      </c>
      <c r="H172" s="28" t="s">
        <v>23</v>
      </c>
      <c r="J172" s="34">
        <v>0.011710244643132623</v>
      </c>
    </row>
    <row r="173" spans="2:10" ht="12">
      <c r="B173" t="s">
        <v>59</v>
      </c>
      <c r="C173">
        <v>5180</v>
      </c>
      <c r="E173" t="s">
        <v>60</v>
      </c>
      <c r="F173">
        <v>4300</v>
      </c>
      <c r="H173" t="s">
        <v>23</v>
      </c>
      <c r="J173" s="32">
        <v>0.01171164054854211</v>
      </c>
    </row>
    <row r="174" spans="2:10" ht="12">
      <c r="B174" t="s">
        <v>59</v>
      </c>
      <c r="C174">
        <v>5180</v>
      </c>
      <c r="E174" t="s">
        <v>60</v>
      </c>
      <c r="F174">
        <v>4320</v>
      </c>
      <c r="H174" t="s">
        <v>23</v>
      </c>
      <c r="J174" s="32">
        <v>0.011712999256960222</v>
      </c>
    </row>
    <row r="175" spans="2:10" ht="12">
      <c r="B175" t="s">
        <v>59</v>
      </c>
      <c r="C175">
        <v>5180</v>
      </c>
      <c r="E175" t="s">
        <v>60</v>
      </c>
      <c r="F175">
        <v>4340</v>
      </c>
      <c r="H175" t="s">
        <v>23</v>
      </c>
      <c r="J175" s="32">
        <v>0.011714502881282816</v>
      </c>
    </row>
    <row r="176" spans="2:10" ht="12">
      <c r="B176" t="s">
        <v>59</v>
      </c>
      <c r="C176">
        <v>5200</v>
      </c>
      <c r="E176" t="s">
        <v>60</v>
      </c>
      <c r="F176">
        <v>4260</v>
      </c>
      <c r="H176" t="s">
        <v>23</v>
      </c>
      <c r="J176" s="32">
        <v>0.011716506651101122</v>
      </c>
    </row>
    <row r="177" spans="2:10" ht="12">
      <c r="B177" t="s">
        <v>59</v>
      </c>
      <c r="C177">
        <v>5200</v>
      </c>
      <c r="E177" t="s">
        <v>60</v>
      </c>
      <c r="F177">
        <v>4280</v>
      </c>
      <c r="H177" t="s">
        <v>23</v>
      </c>
      <c r="J177" s="32">
        <v>0.011710361547478862</v>
      </c>
    </row>
    <row r="178" spans="2:10" ht="12">
      <c r="B178" t="s">
        <v>59</v>
      </c>
      <c r="C178">
        <v>5200</v>
      </c>
      <c r="E178" t="s">
        <v>60</v>
      </c>
      <c r="F178">
        <v>4300</v>
      </c>
      <c r="H178" t="s">
        <v>23</v>
      </c>
      <c r="J178" s="32">
        <v>0.011711884228671188</v>
      </c>
    </row>
    <row r="179" spans="2:10" ht="12">
      <c r="B179" t="s">
        <v>59</v>
      </c>
      <c r="C179">
        <v>5200</v>
      </c>
      <c r="E179" t="s">
        <v>60</v>
      </c>
      <c r="F179">
        <v>4320</v>
      </c>
      <c r="H179" t="s">
        <v>23</v>
      </c>
      <c r="J179" s="32">
        <v>0.011713362062872502</v>
      </c>
    </row>
    <row r="180" spans="2:10" ht="12">
      <c r="B180" t="s">
        <v>59</v>
      </c>
      <c r="C180">
        <v>5200</v>
      </c>
      <c r="E180" t="s">
        <v>60</v>
      </c>
      <c r="F180">
        <v>4340</v>
      </c>
      <c r="H180" t="s">
        <v>23</v>
      </c>
      <c r="J180" s="32">
        <v>0.01171496796583881</v>
      </c>
    </row>
    <row r="181" spans="9:10" ht="12">
      <c r="I181" s="28" t="s">
        <v>61</v>
      </c>
      <c r="J181" s="32">
        <f>MIN(J151:J180)</f>
        <v>0.011710244643132623</v>
      </c>
    </row>
    <row r="183" ht="12">
      <c r="B183" s="27" t="s">
        <v>69</v>
      </c>
    </row>
    <row r="185" spans="2:10" ht="12">
      <c r="B185" t="s">
        <v>59</v>
      </c>
      <c r="C185">
        <v>5160</v>
      </c>
      <c r="E185" t="s">
        <v>60</v>
      </c>
      <c r="F185">
        <v>4260</v>
      </c>
      <c r="H185" t="s">
        <v>23</v>
      </c>
      <c r="J185" s="32">
        <v>0.01172391728069884</v>
      </c>
    </row>
    <row r="186" spans="2:10" ht="12">
      <c r="B186" t="s">
        <v>59</v>
      </c>
      <c r="C186">
        <v>5160</v>
      </c>
      <c r="E186" t="s">
        <v>60</v>
      </c>
      <c r="F186">
        <v>4270</v>
      </c>
      <c r="H186" t="s">
        <v>23</v>
      </c>
      <c r="J186" s="32">
        <v>0.01171708868065967</v>
      </c>
    </row>
    <row r="187" spans="2:10" ht="12">
      <c r="B187" t="s">
        <v>59</v>
      </c>
      <c r="C187">
        <v>5160</v>
      </c>
      <c r="E187" t="s">
        <v>60</v>
      </c>
      <c r="F187">
        <v>4280</v>
      </c>
      <c r="H187" t="s">
        <v>23</v>
      </c>
      <c r="J187" s="32">
        <v>0.011713657621940564</v>
      </c>
    </row>
    <row r="188" spans="2:10" ht="12">
      <c r="B188" t="s">
        <v>59</v>
      </c>
      <c r="C188">
        <v>5160</v>
      </c>
      <c r="E188" t="s">
        <v>60</v>
      </c>
      <c r="F188">
        <v>4290</v>
      </c>
      <c r="H188" t="s">
        <v>23</v>
      </c>
      <c r="J188" s="32">
        <v>0.011715164922354648</v>
      </c>
    </row>
    <row r="189" spans="2:10" ht="12">
      <c r="B189" t="s">
        <v>59</v>
      </c>
      <c r="C189">
        <v>5160</v>
      </c>
      <c r="E189" t="s">
        <v>60</v>
      </c>
      <c r="F189">
        <v>4300</v>
      </c>
      <c r="H189" t="s">
        <v>23</v>
      </c>
      <c r="J189" s="32">
        <v>0.011714099440116924</v>
      </c>
    </row>
    <row r="190" spans="2:10" ht="12">
      <c r="B190" t="s">
        <v>59</v>
      </c>
      <c r="C190">
        <v>5170</v>
      </c>
      <c r="E190" t="s">
        <v>60</v>
      </c>
      <c r="F190">
        <v>4260</v>
      </c>
      <c r="H190" t="s">
        <v>23</v>
      </c>
      <c r="J190" s="32">
        <v>0.011708745083365744</v>
      </c>
    </row>
    <row r="191" spans="2:10" ht="12">
      <c r="B191" t="s">
        <v>59</v>
      </c>
      <c r="C191">
        <v>5170</v>
      </c>
      <c r="E191" t="s">
        <v>60</v>
      </c>
      <c r="F191">
        <v>4270</v>
      </c>
      <c r="H191" t="s">
        <v>23</v>
      </c>
      <c r="J191" s="32">
        <v>0.011713073364166226</v>
      </c>
    </row>
    <row r="192" spans="2:10" ht="12">
      <c r="B192" t="s">
        <v>59</v>
      </c>
      <c r="C192">
        <v>5170</v>
      </c>
      <c r="E192" t="s">
        <v>60</v>
      </c>
      <c r="F192">
        <v>4280</v>
      </c>
      <c r="H192" t="s">
        <v>23</v>
      </c>
      <c r="J192" s="32">
        <v>0.011712729078389333</v>
      </c>
    </row>
    <row r="193" spans="2:10" ht="12">
      <c r="B193" t="s">
        <v>59</v>
      </c>
      <c r="C193">
        <v>5170</v>
      </c>
      <c r="E193" t="s">
        <v>60</v>
      </c>
      <c r="F193">
        <v>4290</v>
      </c>
      <c r="H193" t="s">
        <v>23</v>
      </c>
      <c r="J193" s="32">
        <v>0.011714903157894299</v>
      </c>
    </row>
    <row r="194" spans="2:10" ht="12">
      <c r="B194" t="s">
        <v>59</v>
      </c>
      <c r="C194">
        <v>5170</v>
      </c>
      <c r="E194" t="s">
        <v>60</v>
      </c>
      <c r="F194">
        <v>4300</v>
      </c>
      <c r="H194" t="s">
        <v>23</v>
      </c>
      <c r="J194" s="32">
        <v>0.011714015441035924</v>
      </c>
    </row>
    <row r="195" spans="2:10" s="28" customFormat="1" ht="12">
      <c r="B195" s="28" t="s">
        <v>59</v>
      </c>
      <c r="C195" s="28">
        <v>5180</v>
      </c>
      <c r="E195" s="28" t="s">
        <v>60</v>
      </c>
      <c r="F195" s="28">
        <v>4260</v>
      </c>
      <c r="H195" s="28" t="s">
        <v>23</v>
      </c>
      <c r="J195" s="34">
        <v>0.011708701972001455</v>
      </c>
    </row>
    <row r="196" spans="2:10" ht="12">
      <c r="B196" t="s">
        <v>59</v>
      </c>
      <c r="C196">
        <v>5180</v>
      </c>
      <c r="E196" t="s">
        <v>60</v>
      </c>
      <c r="F196">
        <v>4270</v>
      </c>
      <c r="H196" t="s">
        <v>23</v>
      </c>
      <c r="J196" s="32">
        <v>0.011713042088269718</v>
      </c>
    </row>
    <row r="197" spans="2:10" ht="12">
      <c r="B197" t="s">
        <v>59</v>
      </c>
      <c r="C197">
        <v>5180</v>
      </c>
      <c r="E197" t="s">
        <v>60</v>
      </c>
      <c r="F197">
        <v>4280</v>
      </c>
      <c r="H197" t="s">
        <v>23</v>
      </c>
      <c r="J197" s="32">
        <v>0.011712759338101038</v>
      </c>
    </row>
    <row r="198" spans="2:10" ht="12">
      <c r="B198" t="s">
        <v>59</v>
      </c>
      <c r="C198">
        <v>5180</v>
      </c>
      <c r="E198" t="s">
        <v>60</v>
      </c>
      <c r="F198">
        <v>4290</v>
      </c>
      <c r="H198" t="s">
        <v>23</v>
      </c>
      <c r="J198" s="32">
        <v>0.01171492676497951</v>
      </c>
    </row>
    <row r="199" spans="2:10" ht="12">
      <c r="B199" t="s">
        <v>59</v>
      </c>
      <c r="C199">
        <v>5180</v>
      </c>
      <c r="E199" t="s">
        <v>60</v>
      </c>
      <c r="F199">
        <v>4300</v>
      </c>
      <c r="H199" t="s">
        <v>23</v>
      </c>
      <c r="J199" s="32">
        <v>0.011714109622447231</v>
      </c>
    </row>
    <row r="200" spans="2:10" ht="12">
      <c r="B200" t="s">
        <v>59</v>
      </c>
      <c r="C200">
        <v>5190</v>
      </c>
      <c r="E200" t="s">
        <v>60</v>
      </c>
      <c r="F200">
        <v>4260</v>
      </c>
      <c r="H200" t="s">
        <v>23</v>
      </c>
      <c r="J200" s="32">
        <v>0.011708708750808225</v>
      </c>
    </row>
    <row r="201" spans="2:10" ht="12">
      <c r="B201" t="s">
        <v>59</v>
      </c>
      <c r="C201">
        <v>5190</v>
      </c>
      <c r="E201" t="s">
        <v>60</v>
      </c>
      <c r="F201">
        <v>4270</v>
      </c>
      <c r="H201" t="s">
        <v>23</v>
      </c>
      <c r="J201" s="32">
        <v>0.011713065103015627</v>
      </c>
    </row>
    <row r="202" spans="2:10" ht="12">
      <c r="B202" t="s">
        <v>59</v>
      </c>
      <c r="C202">
        <v>5190</v>
      </c>
      <c r="E202" t="s">
        <v>60</v>
      </c>
      <c r="F202">
        <v>4280</v>
      </c>
      <c r="H202" t="s">
        <v>23</v>
      </c>
      <c r="J202" s="32">
        <v>0.011712844560853978</v>
      </c>
    </row>
    <row r="203" spans="2:10" ht="12">
      <c r="B203" t="s">
        <v>59</v>
      </c>
      <c r="C203">
        <v>5190</v>
      </c>
      <c r="E203" t="s">
        <v>60</v>
      </c>
      <c r="F203">
        <v>4290</v>
      </c>
      <c r="H203" t="s">
        <v>23</v>
      </c>
      <c r="J203" s="32">
        <v>0.011715005055681401</v>
      </c>
    </row>
    <row r="204" spans="2:10" ht="12">
      <c r="B204" t="s">
        <v>59</v>
      </c>
      <c r="C204">
        <v>5190</v>
      </c>
      <c r="E204" t="s">
        <v>60</v>
      </c>
      <c r="F204">
        <v>4300</v>
      </c>
      <c r="H204" t="s">
        <v>23</v>
      </c>
      <c r="J204" s="32">
        <v>0.011714258816651413</v>
      </c>
    </row>
    <row r="205" spans="2:10" ht="12">
      <c r="B205" t="s">
        <v>59</v>
      </c>
      <c r="C205">
        <v>5200</v>
      </c>
      <c r="E205" t="s">
        <v>60</v>
      </c>
      <c r="F205">
        <v>4260</v>
      </c>
      <c r="H205" t="s">
        <v>23</v>
      </c>
      <c r="J205" s="32">
        <v>0.011708766415971862</v>
      </c>
    </row>
    <row r="206" spans="2:10" ht="12">
      <c r="B206" t="s">
        <v>59</v>
      </c>
      <c r="C206">
        <v>5200</v>
      </c>
      <c r="E206" t="s">
        <v>60</v>
      </c>
      <c r="F206">
        <v>4270</v>
      </c>
      <c r="H206" t="s">
        <v>23</v>
      </c>
      <c r="J206" s="32">
        <v>0.011713143128812708</v>
      </c>
    </row>
    <row r="207" spans="2:10" ht="12">
      <c r="B207" t="s">
        <v>59</v>
      </c>
      <c r="C207">
        <v>5200</v>
      </c>
      <c r="E207" t="s">
        <v>60</v>
      </c>
      <c r="F207">
        <v>4280</v>
      </c>
      <c r="H207" t="s">
        <v>23</v>
      </c>
      <c r="J207" s="32">
        <v>0.011712984799402823</v>
      </c>
    </row>
    <row r="208" spans="2:10" ht="12">
      <c r="B208" t="s">
        <v>59</v>
      </c>
      <c r="C208">
        <v>5200</v>
      </c>
      <c r="E208" t="s">
        <v>60</v>
      </c>
      <c r="F208">
        <v>4290</v>
      </c>
      <c r="H208" t="s">
        <v>23</v>
      </c>
      <c r="J208" s="32">
        <v>0.011715138024760029</v>
      </c>
    </row>
    <row r="209" spans="2:10" ht="12">
      <c r="B209" t="s">
        <v>59</v>
      </c>
      <c r="C209">
        <v>5200</v>
      </c>
      <c r="E209" t="s">
        <v>60</v>
      </c>
      <c r="F209">
        <v>4300</v>
      </c>
      <c r="H209" t="s">
        <v>23</v>
      </c>
      <c r="J209" s="32">
        <v>0.011714462588509413</v>
      </c>
    </row>
    <row r="210" spans="9:10" ht="12">
      <c r="I210" s="28" t="s">
        <v>61</v>
      </c>
      <c r="J210" s="32">
        <f>MIN(J185:J209)</f>
        <v>0.011708701972001455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3:V62"/>
  <sheetViews>
    <sheetView workbookViewId="0" topLeftCell="A1">
      <selection activeCell="F28" sqref="F28"/>
    </sheetView>
  </sheetViews>
  <sheetFormatPr defaultColWidth="11.421875" defaultRowHeight="12.75"/>
  <cols>
    <col min="1" max="16384" width="8.8515625" style="0" customWidth="1"/>
  </cols>
  <sheetData>
    <row r="3" spans="2:22" ht="12">
      <c r="B3" s="4" t="s">
        <v>70</v>
      </c>
      <c r="C3" s="3" t="s">
        <v>1</v>
      </c>
      <c r="D3" s="3" t="s">
        <v>2</v>
      </c>
      <c r="E3" s="3" t="s">
        <v>14</v>
      </c>
      <c r="H3" s="4" t="s">
        <v>70</v>
      </c>
      <c r="I3" s="3" t="s">
        <v>1</v>
      </c>
      <c r="J3" s="3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11</v>
      </c>
      <c r="T3" s="4" t="s">
        <v>12</v>
      </c>
      <c r="U3" s="4" t="s">
        <v>13</v>
      </c>
      <c r="V3" s="4" t="s">
        <v>15</v>
      </c>
    </row>
    <row r="4" spans="2:22" ht="12">
      <c r="B4" s="2"/>
      <c r="C4" s="3"/>
      <c r="D4" s="3"/>
      <c r="E4" s="3"/>
      <c r="H4" s="35">
        <f>J4/I4</f>
        <v>0</v>
      </c>
      <c r="I4" s="36">
        <v>0.011273</v>
      </c>
      <c r="J4" s="36">
        <v>0</v>
      </c>
      <c r="K4" s="8">
        <v>0.005761852007385533</v>
      </c>
      <c r="L4" s="8">
        <v>0</v>
      </c>
      <c r="M4" s="37">
        <f>$C$29*(K4^2)</f>
        <v>0.002755511900066054</v>
      </c>
      <c r="N4" s="37">
        <f>$E$29*(L4^2)</f>
        <v>0</v>
      </c>
      <c r="O4" s="37">
        <f>$E$30*(N4^2)</f>
        <v>0</v>
      </c>
      <c r="P4" s="37">
        <f>$C$23*(K4*L4)</f>
        <v>0</v>
      </c>
      <c r="Q4" s="37">
        <f>$F$23*(L4*P4)</f>
        <v>0</v>
      </c>
      <c r="R4" s="37">
        <f>K4+(2*M4)+P4+Q4</f>
        <v>0.011272875807517641</v>
      </c>
      <c r="S4" s="6">
        <f>(I4-R4)^2</f>
        <v>1.542377267444796E-14</v>
      </c>
      <c r="T4" s="37">
        <f>L4+(2*N4)+(4*O4)+P4+(2*Q4)</f>
        <v>0</v>
      </c>
      <c r="U4" s="6">
        <f>(J4-T4)^2</f>
        <v>0</v>
      </c>
      <c r="V4" s="2">
        <f>((K4/I4)*$C$24)+(2*(M4/I4)*$C$30)+((P4/I4)*$C$25)+((Q4/I4)*$C$26)</f>
        <v>7.132433678995062</v>
      </c>
    </row>
    <row r="5" spans="2:22" ht="12">
      <c r="B5" s="35">
        <f>D5/C5</f>
        <v>0</v>
      </c>
      <c r="C5" s="5">
        <v>0.011273</v>
      </c>
      <c r="D5" s="5">
        <v>0</v>
      </c>
      <c r="E5" s="7">
        <v>7.1094</v>
      </c>
      <c r="H5" s="35">
        <f aca="true" t="shared" si="0" ref="H5:H60">J5/I5</f>
        <v>0.015524278969286657</v>
      </c>
      <c r="I5" s="37">
        <f>I4+((1/4)*(I8-I4))</f>
        <v>0.011063315748176867</v>
      </c>
      <c r="J5" s="37">
        <f>J4+((1/4)*(J8-J4))</f>
        <v>0.00017175</v>
      </c>
      <c r="K5" s="8">
        <v>0.00563326984995584</v>
      </c>
      <c r="L5" s="8">
        <v>5.435382232077993E-06</v>
      </c>
      <c r="M5" s="37">
        <f aca="true" t="shared" si="1" ref="M5:M60">$C$29*(K5^2)</f>
        <v>0.002633899523800984</v>
      </c>
      <c r="N5" s="37">
        <f aca="true" t="shared" si="2" ref="N5:N60">$E$29*(L5^2)</f>
        <v>1.0931050603251983E-08</v>
      </c>
      <c r="O5" s="37">
        <f aca="true" t="shared" si="3" ref="O5:O60">$E$30*(N5^2)</f>
        <v>1.792318009362833E-15</v>
      </c>
      <c r="P5" s="37">
        <f aca="true" t="shared" si="4" ref="P5:P60">$C$23*(K5*L5)</f>
        <v>0.00015860628972792426</v>
      </c>
      <c r="Q5" s="37">
        <f aca="true" t="shared" si="5" ref="Q5:Q60">$F$23*(L5*P5)</f>
        <v>3.6724855466934683E-06</v>
      </c>
      <c r="R5" s="37">
        <f aca="true" t="shared" si="6" ref="R5:R60">K5+(2*M5)+P5+Q5</f>
        <v>0.011063347672832425</v>
      </c>
      <c r="S5" s="6">
        <f aca="true" t="shared" si="7" ref="S5:S60">(I5-R5)^2</f>
        <v>1.0191836324977877E-15</v>
      </c>
      <c r="T5" s="37">
        <f aca="true" t="shared" si="8" ref="T5:T60">L5+(2*N5)+(4*O5)+P5+(2*Q5)</f>
        <v>0.00017140850516176497</v>
      </c>
      <c r="U5" s="6">
        <f aca="true" t="shared" si="9" ref="U5:U60">(J5-T5)^2</f>
        <v>1.1661872454117147E-13</v>
      </c>
      <c r="V5" s="2">
        <f aca="true" t="shared" si="10" ref="V5:V60">((K5/I5)*$C$24)+(2*(M5/I5)*$C$30)+((P5/I5)*$C$25)+((Q5/I5)*$C$26)</f>
        <v>7.135387965208958</v>
      </c>
    </row>
    <row r="6" spans="2:22" ht="12">
      <c r="B6" s="35">
        <f aca="true" t="shared" si="11" ref="B6:B19">D6/C6</f>
        <v>0.0658407786424538</v>
      </c>
      <c r="C6" s="5">
        <v>0.010434262992707468</v>
      </c>
      <c r="D6" s="5">
        <v>0.000687</v>
      </c>
      <c r="E6" s="7">
        <v>7.1533</v>
      </c>
      <c r="H6" s="35">
        <f t="shared" si="0"/>
        <v>0.03164839345387748</v>
      </c>
      <c r="I6" s="37">
        <f>I4+((2/4)*(I8-I4))</f>
        <v>0.010853631496353735</v>
      </c>
      <c r="J6" s="37">
        <f>J4+((2/4)*(J8-J4))</f>
        <v>0.0003435</v>
      </c>
      <c r="K6" s="8">
        <v>0.0055048243271647755</v>
      </c>
      <c r="L6" s="8">
        <v>1.068370728226647E-05</v>
      </c>
      <c r="M6" s="37">
        <f t="shared" si="1"/>
        <v>0.0025151565424544452</v>
      </c>
      <c r="N6" s="37">
        <f t="shared" si="2"/>
        <v>4.223239247846684E-08</v>
      </c>
      <c r="O6" s="37">
        <f t="shared" si="3"/>
        <v>2.6753624616828937E-14</v>
      </c>
      <c r="P6" s="37">
        <f t="shared" si="4"/>
        <v>0.0003046458064739507</v>
      </c>
      <c r="Q6" s="37">
        <f t="shared" si="5"/>
        <v>1.3865220606046555E-05</v>
      </c>
      <c r="R6" s="37">
        <f t="shared" si="6"/>
        <v>0.010853648439153665</v>
      </c>
      <c r="S6" s="6">
        <f t="shared" si="7"/>
        <v>2.8705846948128156E-16</v>
      </c>
      <c r="T6" s="37">
        <f t="shared" si="8"/>
        <v>0.0003431444198602817</v>
      </c>
      <c r="U6" s="6">
        <f t="shared" si="9"/>
        <v>1.2643723576207168E-13</v>
      </c>
      <c r="V6" s="2">
        <f t="shared" si="10"/>
        <v>7.139041381800149</v>
      </c>
    </row>
    <row r="7" spans="2:22" ht="12">
      <c r="B7" s="35">
        <f t="shared" si="11"/>
        <v>0.18872690603952288</v>
      </c>
      <c r="C7" s="5">
        <v>0.009749537247299917</v>
      </c>
      <c r="D7" s="5">
        <v>0.00184</v>
      </c>
      <c r="E7" s="7">
        <v>7.2311</v>
      </c>
      <c r="H7" s="35">
        <f t="shared" si="0"/>
        <v>0.04840779347762753</v>
      </c>
      <c r="I7" s="37">
        <f>I4+((3/4)*(I8-I4))</f>
        <v>0.010643947244530601</v>
      </c>
      <c r="J7" s="37">
        <f>J4+((3/4)*(J8-J4))</f>
        <v>0.00051525</v>
      </c>
      <c r="K7" s="8">
        <v>0.0053763575790015715</v>
      </c>
      <c r="L7" s="8">
        <v>1.5790394197666547E-05</v>
      </c>
      <c r="M7" s="37">
        <f t="shared" si="1"/>
        <v>0.002399133327834874</v>
      </c>
      <c r="N7" s="37">
        <f t="shared" si="2"/>
        <v>9.22545230995495E-08</v>
      </c>
      <c r="O7" s="37">
        <f t="shared" si="3"/>
        <v>1.2766345548487968E-13</v>
      </c>
      <c r="P7" s="37">
        <f t="shared" si="4"/>
        <v>0.00043975509259384335</v>
      </c>
      <c r="Q7" s="37">
        <f t="shared" si="5"/>
        <v>2.9581040678199473E-05</v>
      </c>
      <c r="R7" s="37">
        <f t="shared" si="6"/>
        <v>0.010643960367943364</v>
      </c>
      <c r="S7" s="6">
        <f t="shared" si="7"/>
        <v>1.7222396254136325E-16</v>
      </c>
      <c r="T7" s="37">
        <f t="shared" si="8"/>
        <v>0.0005148920777047618</v>
      </c>
      <c r="U7" s="6">
        <f t="shared" si="9"/>
        <v>1.281083694285895E-13</v>
      </c>
      <c r="V7" s="2">
        <f t="shared" si="10"/>
        <v>7.143521850352027</v>
      </c>
    </row>
    <row r="8" spans="2:22" ht="12">
      <c r="B8" s="35">
        <f t="shared" si="11"/>
        <v>0.3260448995758379</v>
      </c>
      <c r="C8" s="5">
        <v>0.009145979599372288</v>
      </c>
      <c r="D8" s="5">
        <v>0.002982</v>
      </c>
      <c r="E8" s="7">
        <v>7.4161</v>
      </c>
      <c r="H8" s="35">
        <f t="shared" si="0"/>
        <v>0.0658407786424538</v>
      </c>
      <c r="I8" s="36">
        <v>0.010434262992707468</v>
      </c>
      <c r="J8" s="36">
        <v>0.000687</v>
      </c>
      <c r="K8" s="8">
        <v>0.0052476174435974</v>
      </c>
      <c r="L8" s="8">
        <v>2.0799171674957756E-05</v>
      </c>
      <c r="M8" s="37">
        <f t="shared" si="1"/>
        <v>0.00228561157325086</v>
      </c>
      <c r="N8" s="37">
        <f t="shared" si="2"/>
        <v>1.6006405067481507E-07</v>
      </c>
      <c r="O8" s="37">
        <f t="shared" si="3"/>
        <v>3.8430750477644653E-13</v>
      </c>
      <c r="P8" s="37">
        <f t="shared" si="4"/>
        <v>0.0005653767777663257</v>
      </c>
      <c r="Q8" s="37">
        <f t="shared" si="5"/>
        <v>5.009491049925201E-05</v>
      </c>
      <c r="R8" s="37">
        <f t="shared" si="6"/>
        <v>0.010434312278364697</v>
      </c>
      <c r="S8" s="6">
        <f t="shared" si="7"/>
        <v>2.4290760084948214E-15</v>
      </c>
      <c r="T8" s="37">
        <f t="shared" si="8"/>
        <v>0.000686685900078367</v>
      </c>
      <c r="U8" s="6">
        <f t="shared" si="9"/>
        <v>9.86587607698507E-14</v>
      </c>
      <c r="V8" s="2">
        <f t="shared" si="10"/>
        <v>7.148892607445058</v>
      </c>
    </row>
    <row r="9" spans="2:22" ht="12">
      <c r="B9" s="35">
        <f t="shared" si="11"/>
        <v>0.49332783868863594</v>
      </c>
      <c r="C9" s="5">
        <v>0.008720367395919875</v>
      </c>
      <c r="D9" s="5">
        <v>0.004302</v>
      </c>
      <c r="E9" s="7">
        <v>7.5065</v>
      </c>
      <c r="H9" s="35">
        <f t="shared" si="0"/>
        <v>0.095025065780176</v>
      </c>
      <c r="I9" s="37">
        <f>I8+((1/4)*(I12-I8))</f>
        <v>0.01026308155635558</v>
      </c>
      <c r="J9" s="37">
        <f>J8+((1/4)*(J12-J8))</f>
        <v>0.00097525</v>
      </c>
      <c r="K9" s="8">
        <v>0.005097387071441455</v>
      </c>
      <c r="L9" s="8">
        <v>2.8761956751635397E-05</v>
      </c>
      <c r="M9" s="37">
        <f t="shared" si="1"/>
        <v>0.002156618461356175</v>
      </c>
      <c r="N9" s="37">
        <f t="shared" si="2"/>
        <v>3.060825577876896E-07</v>
      </c>
      <c r="O9" s="37">
        <f t="shared" si="3"/>
        <v>1.4052979827278154E-12</v>
      </c>
      <c r="P9" s="37">
        <f t="shared" si="4"/>
        <v>0.0007594440812448487</v>
      </c>
      <c r="Q9" s="37">
        <f t="shared" si="5"/>
        <v>9.305159671341222E-05</v>
      </c>
      <c r="R9" s="37">
        <f t="shared" si="6"/>
        <v>0.010263119672112065</v>
      </c>
      <c r="S9" s="6">
        <f t="shared" si="7"/>
        <v>1.4528108924294804E-15</v>
      </c>
      <c r="T9" s="37">
        <f t="shared" si="8"/>
        <v>0.0009749214021600759</v>
      </c>
      <c r="U9" s="6">
        <f t="shared" si="9"/>
        <v>1.0797654040279686E-13</v>
      </c>
      <c r="V9" s="2">
        <f t="shared" si="10"/>
        <v>7.167373116159236</v>
      </c>
    </row>
    <row r="10" spans="2:22" ht="12">
      <c r="B10" s="35">
        <f t="shared" si="11"/>
        <v>0.623139221949781</v>
      </c>
      <c r="C10" s="5">
        <v>0.008453969537524232</v>
      </c>
      <c r="D10" s="5">
        <v>0.005268</v>
      </c>
      <c r="E10" s="7">
        <v>7.6006</v>
      </c>
      <c r="H10" s="35">
        <f t="shared" si="0"/>
        <v>0.12519941586575448</v>
      </c>
      <c r="I10" s="37">
        <f>I8+((2/4)*(I12-I8))</f>
        <v>0.010091900120003692</v>
      </c>
      <c r="J10" s="37">
        <f>J8+((2/4)*(J12-J8))</f>
        <v>0.0012634999999999999</v>
      </c>
      <c r="K10" s="8">
        <v>0.004947785646719339</v>
      </c>
      <c r="L10" s="8">
        <v>3.648278175469582E-05</v>
      </c>
      <c r="M10" s="37">
        <f t="shared" si="1"/>
        <v>0.0020318883728881985</v>
      </c>
      <c r="N10" s="37">
        <f t="shared" si="2"/>
        <v>4.924675448874836E-07</v>
      </c>
      <c r="O10" s="37">
        <f t="shared" si="3"/>
        <v>3.637864241512585E-12</v>
      </c>
      <c r="P10" s="37">
        <f t="shared" si="4"/>
        <v>0.0009350365366966809</v>
      </c>
      <c r="Q10" s="37">
        <f t="shared" si="5"/>
        <v>0.0001453202464181392</v>
      </c>
      <c r="R10" s="37">
        <f t="shared" si="6"/>
        <v>0.010091919175610555</v>
      </c>
      <c r="S10" s="6">
        <f t="shared" si="7"/>
        <v>3.631161529275752E-16</v>
      </c>
      <c r="T10" s="37">
        <f t="shared" si="8"/>
        <v>0.001263144760928887</v>
      </c>
      <c r="U10" s="6">
        <f t="shared" si="9"/>
        <v>1.2619479764508E-13</v>
      </c>
      <c r="V10" s="2">
        <f t="shared" si="10"/>
        <v>7.187458849783411</v>
      </c>
    </row>
    <row r="11" spans="2:22" ht="12">
      <c r="B11" s="35">
        <f t="shared" si="11"/>
        <v>0.9275414695931263</v>
      </c>
      <c r="C11" s="5">
        <v>0.007837924489984308</v>
      </c>
      <c r="D11" s="5">
        <v>0.00727</v>
      </c>
      <c r="E11" s="7">
        <v>7.9613</v>
      </c>
      <c r="H11" s="35">
        <f t="shared" si="0"/>
        <v>0.1564150793386677</v>
      </c>
      <c r="I11" s="37">
        <f>I8+((3/4)*(I12-I8))</f>
        <v>0.009920718683651806</v>
      </c>
      <c r="J11" s="37">
        <f>J8+((3/4)*(J12-J8))</f>
        <v>0.00155175</v>
      </c>
      <c r="K11" s="8">
        <v>0.004798333034524082</v>
      </c>
      <c r="L11" s="8">
        <v>4.405321887072888E-05</v>
      </c>
      <c r="M11" s="37">
        <f t="shared" si="1"/>
        <v>0.0019109919925470217</v>
      </c>
      <c r="N11" s="37">
        <f t="shared" si="2"/>
        <v>7.180538543627669E-07</v>
      </c>
      <c r="O11" s="37">
        <f t="shared" si="3"/>
        <v>7.734020066478386E-12</v>
      </c>
      <c r="P11" s="37">
        <f t="shared" si="4"/>
        <v>0.001094958839691907</v>
      </c>
      <c r="Q11" s="37">
        <f t="shared" si="5"/>
        <v>0.00020548732564658827</v>
      </c>
      <c r="R11" s="37">
        <f t="shared" si="6"/>
        <v>0.00992076318495662</v>
      </c>
      <c r="S11" s="6">
        <f t="shared" si="7"/>
        <v>1.9803661302161027E-15</v>
      </c>
      <c r="T11" s="37">
        <f t="shared" si="8"/>
        <v>0.001551422848500618</v>
      </c>
      <c r="U11" s="6">
        <f t="shared" si="9"/>
        <v>1.0702810354781617E-13</v>
      </c>
      <c r="V11" s="2">
        <f t="shared" si="10"/>
        <v>7.209253409369267</v>
      </c>
    </row>
    <row r="12" spans="2:22" ht="12">
      <c r="B12" s="35">
        <f t="shared" si="11"/>
        <v>0.9747277500243171</v>
      </c>
      <c r="C12" s="5">
        <v>0.007849371272962246</v>
      </c>
      <c r="D12" s="5">
        <v>0.007651</v>
      </c>
      <c r="E12" s="7">
        <v>8.0987</v>
      </c>
      <c r="H12" s="35">
        <f t="shared" si="0"/>
        <v>0.18872690603952288</v>
      </c>
      <c r="I12" s="36">
        <v>0.009749537247299917</v>
      </c>
      <c r="J12" s="36">
        <v>0.00184</v>
      </c>
      <c r="K12" s="8">
        <v>0.004648663834030609</v>
      </c>
      <c r="L12" s="8">
        <v>5.154210934691244E-05</v>
      </c>
      <c r="M12" s="37">
        <f t="shared" si="1"/>
        <v>0.0017936362616714054</v>
      </c>
      <c r="N12" s="37">
        <f t="shared" si="2"/>
        <v>9.829379432937591E-07</v>
      </c>
      <c r="O12" s="37">
        <f t="shared" si="3"/>
        <v>1.4492505005498478E-11</v>
      </c>
      <c r="P12" s="37">
        <f t="shared" si="4"/>
        <v>0.0012411380473903303</v>
      </c>
      <c r="Q12" s="37">
        <f t="shared" si="5"/>
        <v>0.0002725159187806567</v>
      </c>
      <c r="R12" s="37">
        <f t="shared" si="6"/>
        <v>0.009749590323544407</v>
      </c>
      <c r="S12" s="6">
        <f t="shared" si="7"/>
        <v>2.8170877291354004E-15</v>
      </c>
      <c r="T12" s="37">
        <f t="shared" si="8"/>
        <v>0.0018396779281551637</v>
      </c>
      <c r="U12" s="6">
        <f t="shared" si="9"/>
        <v>1.0373027323630242E-13</v>
      </c>
      <c r="V12" s="2">
        <f t="shared" si="10"/>
        <v>7.232779937601395</v>
      </c>
    </row>
    <row r="13" spans="2:22" ht="12">
      <c r="B13" s="35">
        <f t="shared" si="11"/>
        <v>1.414092633097599</v>
      </c>
      <c r="C13" s="5">
        <v>0.006706774208437182</v>
      </c>
      <c r="D13" s="5">
        <v>0.009484</v>
      </c>
      <c r="E13" s="7">
        <v>8.6458</v>
      </c>
      <c r="H13" s="35">
        <f t="shared" si="0"/>
        <v>0.22143743957136022</v>
      </c>
      <c r="I13" s="37">
        <f>I12+((1/4)*(I16-I12))</f>
        <v>0.009598647835318011</v>
      </c>
      <c r="J13" s="37">
        <f>J12+((1/4)*(J16-J12))</f>
        <v>0.0021255</v>
      </c>
      <c r="K13" s="8">
        <v>0.004507265098199893</v>
      </c>
      <c r="L13" s="8">
        <v>5.8867356565547695E-05</v>
      </c>
      <c r="M13" s="37">
        <f t="shared" si="1"/>
        <v>0.0016861814092324243</v>
      </c>
      <c r="N13" s="37">
        <f t="shared" si="2"/>
        <v>1.2821852975356724E-06</v>
      </c>
      <c r="O13" s="37">
        <f t="shared" si="3"/>
        <v>2.4659987058249614E-11</v>
      </c>
      <c r="P13" s="37">
        <f t="shared" si="4"/>
        <v>0.00137441344905672</v>
      </c>
      <c r="Q13" s="37">
        <f t="shared" si="5"/>
        <v>0.0003446684488056923</v>
      </c>
      <c r="R13" s="37">
        <f t="shared" si="6"/>
        <v>0.009598709814527154</v>
      </c>
      <c r="S13" s="6">
        <f t="shared" si="7"/>
        <v>3.841422366046568E-15</v>
      </c>
      <c r="T13" s="37">
        <f t="shared" si="8"/>
        <v>0.002125182172468672</v>
      </c>
      <c r="U13" s="6">
        <f t="shared" si="9"/>
        <v>1.0101433966996395E-13</v>
      </c>
      <c r="V13" s="2">
        <f t="shared" si="10"/>
        <v>7.258357966318722</v>
      </c>
    </row>
    <row r="14" spans="2:22" ht="12">
      <c r="B14" s="35">
        <f t="shared" si="11"/>
        <v>1.7335920759261803</v>
      </c>
      <c r="C14" s="5">
        <v>0.006132353826271578</v>
      </c>
      <c r="D14" s="5">
        <v>0.010631</v>
      </c>
      <c r="E14" s="7">
        <v>8.9833</v>
      </c>
      <c r="H14" s="35">
        <f t="shared" si="0"/>
        <v>0.25519280785639</v>
      </c>
      <c r="I14" s="37">
        <f>I12+((2/4)*(I16-I12))</f>
        <v>0.009447758423336103</v>
      </c>
      <c r="J14" s="37">
        <f>J12+((2/4)*(J16-J12))</f>
        <v>0.002411</v>
      </c>
      <c r="K14" s="8">
        <v>0.004365368130704566</v>
      </c>
      <c r="L14" s="8">
        <v>6.619944227667829E-05</v>
      </c>
      <c r="M14" s="37">
        <f t="shared" si="1"/>
        <v>0.0015816844300753992</v>
      </c>
      <c r="N14" s="37">
        <f t="shared" si="2"/>
        <v>1.6214754783650064E-06</v>
      </c>
      <c r="O14" s="37">
        <f t="shared" si="3"/>
        <v>3.943774090408539E-11</v>
      </c>
      <c r="P14" s="37">
        <f t="shared" si="4"/>
        <v>0.0014969419663304446</v>
      </c>
      <c r="Q14" s="37">
        <f t="shared" si="5"/>
        <v>0.0004221520412223419</v>
      </c>
      <c r="R14" s="37">
        <f t="shared" si="6"/>
        <v>0.00944783099840815</v>
      </c>
      <c r="S14" s="6">
        <f t="shared" si="7"/>
        <v>5.267141082705604E-15</v>
      </c>
      <c r="T14" s="37">
        <f t="shared" si="8"/>
        <v>0.0024106885997595</v>
      </c>
      <c r="U14" s="6">
        <f t="shared" si="9"/>
        <v>9.697010978335304E-14</v>
      </c>
      <c r="V14" s="2">
        <f t="shared" si="10"/>
        <v>7.285657357471578</v>
      </c>
    </row>
    <row r="15" spans="2:22" ht="12">
      <c r="B15" s="35">
        <f t="shared" si="11"/>
        <v>2.0148004612919332</v>
      </c>
      <c r="C15" s="5">
        <v>0.005782706637127296</v>
      </c>
      <c r="D15" s="5">
        <v>0.011651</v>
      </c>
      <c r="E15" s="7">
        <v>9.218</v>
      </c>
      <c r="H15" s="35">
        <f t="shared" si="0"/>
        <v>0.2900438843127493</v>
      </c>
      <c r="I15" s="37">
        <f>I12+((3/4)*(I16-I12))</f>
        <v>0.009296869011354195</v>
      </c>
      <c r="J15" s="37">
        <f>J12+((3/4)*(J16-J12))</f>
        <v>0.0026965</v>
      </c>
      <c r="K15" s="8">
        <v>0.004222782309259335</v>
      </c>
      <c r="L15" s="8">
        <v>7.358245256587237E-05</v>
      </c>
      <c r="M15" s="37">
        <f t="shared" si="1"/>
        <v>0.0014800469058056688</v>
      </c>
      <c r="N15" s="37">
        <f t="shared" si="2"/>
        <v>2.003319610475277E-06</v>
      </c>
      <c r="O15" s="37">
        <f t="shared" si="3"/>
        <v>6.019934192572224E-11</v>
      </c>
      <c r="P15" s="37">
        <f t="shared" si="4"/>
        <v>0.001609543477049474</v>
      </c>
      <c r="Q15" s="37">
        <f t="shared" si="5"/>
        <v>0.0005045295069145114</v>
      </c>
      <c r="R15" s="37">
        <f t="shared" si="6"/>
        <v>0.009296949104834659</v>
      </c>
      <c r="S15" s="6">
        <f t="shared" si="7"/>
        <v>6.414965612871331E-15</v>
      </c>
      <c r="T15" s="37">
        <f t="shared" si="8"/>
        <v>0.0026961918234626875</v>
      </c>
      <c r="U15" s="6">
        <f t="shared" si="9"/>
        <v>9.49727781499999E-14</v>
      </c>
      <c r="V15" s="2">
        <f t="shared" si="10"/>
        <v>7.314764921043679</v>
      </c>
    </row>
    <row r="16" spans="2:22" ht="12">
      <c r="B16" s="35">
        <f t="shared" si="11"/>
        <v>2.342338275060918</v>
      </c>
      <c r="C16" s="5">
        <v>0.005459074863841964</v>
      </c>
      <c r="D16" s="5">
        <v>0.012787</v>
      </c>
      <c r="E16" s="7">
        <v>9.3441</v>
      </c>
      <c r="H16" s="35">
        <f t="shared" si="0"/>
        <v>0.3260448995758379</v>
      </c>
      <c r="I16" s="36">
        <v>0.009145979599372288</v>
      </c>
      <c r="J16" s="36">
        <v>0.002982</v>
      </c>
      <c r="K16" s="8">
        <v>0.004079342467179701</v>
      </c>
      <c r="L16" s="8">
        <v>8.105859590449548E-05</v>
      </c>
      <c r="M16" s="37">
        <f t="shared" si="1"/>
        <v>0.0013812059020564687</v>
      </c>
      <c r="N16" s="37">
        <f t="shared" si="2"/>
        <v>2.4310835089030678E-06</v>
      </c>
      <c r="O16" s="37">
        <f t="shared" si="3"/>
        <v>8.865250540890679E-11</v>
      </c>
      <c r="P16" s="37">
        <f t="shared" si="4"/>
        <v>0.0017128487020844048</v>
      </c>
      <c r="Q16" s="37">
        <f t="shared" si="5"/>
        <v>0.0005914631319560251</v>
      </c>
      <c r="R16" s="37">
        <f t="shared" si="6"/>
        <v>0.009146066105333068</v>
      </c>
      <c r="S16" s="6">
        <f t="shared" si="7"/>
        <v>7.483281250480129E-15</v>
      </c>
      <c r="T16" s="37">
        <f t="shared" si="8"/>
        <v>0.0029816960835287783</v>
      </c>
      <c r="U16" s="6">
        <f t="shared" si="9"/>
        <v>9.236522147973132E-14</v>
      </c>
      <c r="V16" s="2">
        <f t="shared" si="10"/>
        <v>7.345784392169326</v>
      </c>
    </row>
    <row r="17" spans="2:22" ht="12">
      <c r="B17" s="35">
        <f t="shared" si="11"/>
        <v>2.865788555199786</v>
      </c>
      <c r="C17" s="5">
        <v>0.005024097110680329</v>
      </c>
      <c r="D17" s="5">
        <v>0.014398</v>
      </c>
      <c r="E17" s="7">
        <v>9.4187</v>
      </c>
      <c r="H17" s="35">
        <f t="shared" si="0"/>
        <v>0.3663888437944826</v>
      </c>
      <c r="I17" s="37">
        <f>I16+((1/4)*(I20-I16))</f>
        <v>0.009039576548509185</v>
      </c>
      <c r="J17" s="37">
        <f>J16+((1/4)*(J20-J16))</f>
        <v>0.003312</v>
      </c>
      <c r="K17" s="8">
        <v>0.003940792117023715</v>
      </c>
      <c r="L17" s="8">
        <v>8.942656297740559E-05</v>
      </c>
      <c r="M17" s="37">
        <f t="shared" si="1"/>
        <v>0.0012889769282964888</v>
      </c>
      <c r="N17" s="37">
        <f t="shared" si="2"/>
        <v>2.958930761402198E-06</v>
      </c>
      <c r="O17" s="37">
        <f t="shared" si="3"/>
        <v>1.3132906876158287E-10</v>
      </c>
      <c r="P17" s="37">
        <f t="shared" si="4"/>
        <v>0.001825491541167523</v>
      </c>
      <c r="Q17" s="37">
        <f t="shared" si="5"/>
        <v>0.0006954340699941988</v>
      </c>
      <c r="R17" s="37">
        <f t="shared" si="6"/>
        <v>0.009039671584778412</v>
      </c>
      <c r="S17" s="6">
        <f t="shared" si="7"/>
        <v>9.031892468683398E-15</v>
      </c>
      <c r="T17" s="37">
        <f t="shared" si="8"/>
        <v>0.003311704630972406</v>
      </c>
      <c r="U17" s="6">
        <f t="shared" si="9"/>
        <v>8.724286246185803E-14</v>
      </c>
      <c r="V17" s="2">
        <f t="shared" si="10"/>
        <v>7.384252611934269</v>
      </c>
    </row>
    <row r="18" spans="2:22" ht="12">
      <c r="B18" s="35">
        <f t="shared" si="11"/>
        <v>3.3838388460806077</v>
      </c>
      <c r="C18" s="5">
        <v>0.0046213784731837905</v>
      </c>
      <c r="D18" s="5">
        <v>0.015638</v>
      </c>
      <c r="E18" s="7">
        <v>9.4507</v>
      </c>
      <c r="H18" s="35">
        <f t="shared" si="0"/>
        <v>0.4076938616449886</v>
      </c>
      <c r="I18" s="37">
        <f>I16+((2/4)*(I20-I16))</f>
        <v>0.008933173497646081</v>
      </c>
      <c r="J18" s="37">
        <f>J16+((2/4)*(J20-J16))</f>
        <v>0.0036420000000000003</v>
      </c>
      <c r="K18" s="8">
        <v>0.0038016775078807278</v>
      </c>
      <c r="L18" s="8">
        <v>9.791327897545245E-05</v>
      </c>
      <c r="M18" s="37">
        <f t="shared" si="1"/>
        <v>0.0011995784055358763</v>
      </c>
      <c r="N18" s="37">
        <f t="shared" si="2"/>
        <v>3.547193773898168E-06</v>
      </c>
      <c r="O18" s="37">
        <f t="shared" si="3"/>
        <v>1.8873875504372895E-10</v>
      </c>
      <c r="P18" s="37">
        <f t="shared" si="4"/>
        <v>0.0019281757998918319</v>
      </c>
      <c r="Q18" s="37">
        <f t="shared" si="5"/>
        <v>0.000804262503936317</v>
      </c>
      <c r="R18" s="37">
        <f t="shared" si="6"/>
        <v>0.008933272622780628</v>
      </c>
      <c r="S18" s="6">
        <f t="shared" si="7"/>
        <v>9.825792298912124E-15</v>
      </c>
      <c r="T18" s="37">
        <f t="shared" si="8"/>
        <v>0.003641709229242735</v>
      </c>
      <c r="U18" s="6">
        <f t="shared" si="9"/>
        <v>8.454763328064511E-14</v>
      </c>
      <c r="V18" s="2">
        <f t="shared" si="10"/>
        <v>7.424547826290393</v>
      </c>
    </row>
    <row r="19" spans="2:22" ht="12">
      <c r="B19" s="35">
        <f t="shared" si="11"/>
        <v>4.258568597209444</v>
      </c>
      <c r="C19" s="5">
        <v>0.004210334902612389</v>
      </c>
      <c r="D19" s="5">
        <v>0.01793</v>
      </c>
      <c r="E19" s="7">
        <v>9.4708</v>
      </c>
      <c r="H19" s="35">
        <f t="shared" si="0"/>
        <v>0.4499947091574861</v>
      </c>
      <c r="I19" s="37">
        <f>I16+((3/4)*(I20-I16))</f>
        <v>0.008826770446782978</v>
      </c>
      <c r="J19" s="37">
        <f>J16+((3/4)*(J20-J16))</f>
        <v>0.003972</v>
      </c>
      <c r="K19" s="8">
        <v>0.0036618631866139947</v>
      </c>
      <c r="L19" s="8">
        <v>0.00010656683771621791</v>
      </c>
      <c r="M19" s="37">
        <f t="shared" si="1"/>
        <v>0.0011129670857907405</v>
      </c>
      <c r="N19" s="37">
        <f t="shared" si="2"/>
        <v>4.201901633308848E-06</v>
      </c>
      <c r="O19" s="37">
        <f t="shared" si="3"/>
        <v>2.648396600400535E-10</v>
      </c>
      <c r="P19" s="37">
        <f t="shared" si="4"/>
        <v>0.00202140787212487</v>
      </c>
      <c r="Q19" s="37">
        <f t="shared" si="5"/>
        <v>0.0009176680902814897</v>
      </c>
      <c r="R19" s="37">
        <f t="shared" si="6"/>
        <v>0.008826873320601836</v>
      </c>
      <c r="S19" s="6">
        <f t="shared" si="7"/>
        <v>1.0583022606354075E-14</v>
      </c>
      <c r="T19" s="37">
        <f t="shared" si="8"/>
        <v>0.003971715753029325</v>
      </c>
      <c r="U19" s="6">
        <f t="shared" si="9"/>
        <v>8.079634033763852E-14</v>
      </c>
      <c r="V19" s="2">
        <f t="shared" si="10"/>
        <v>7.466750707458095</v>
      </c>
    </row>
    <row r="20" spans="8:22" ht="12">
      <c r="H20" s="35">
        <f t="shared" si="0"/>
        <v>0.49332783868863594</v>
      </c>
      <c r="I20" s="36">
        <v>0.008720367395919875</v>
      </c>
      <c r="J20" s="36">
        <v>0.004302</v>
      </c>
      <c r="K20" s="8">
        <v>0.0035212324331656097</v>
      </c>
      <c r="L20" s="8">
        <v>0.00011543662603696619</v>
      </c>
      <c r="M20" s="37">
        <f t="shared" si="1"/>
        <v>0.0010291234614153242</v>
      </c>
      <c r="N20" s="37">
        <f t="shared" si="2"/>
        <v>4.930477413395401E-06</v>
      </c>
      <c r="O20" s="37">
        <f t="shared" si="3"/>
        <v>3.64644112860033E-10</v>
      </c>
      <c r="P20" s="37">
        <f t="shared" si="4"/>
        <v>0.0021055622123666586</v>
      </c>
      <c r="Q20" s="37">
        <f t="shared" si="5"/>
        <v>0.0010354313302298483</v>
      </c>
      <c r="R20" s="37">
        <f t="shared" si="6"/>
        <v>0.008720472898592766</v>
      </c>
      <c r="S20" s="6">
        <f t="shared" si="7"/>
        <v>1.1130813987230316E-14</v>
      </c>
      <c r="T20" s="37">
        <f t="shared" si="8"/>
        <v>0.004301723912266563</v>
      </c>
      <c r="U20" s="6">
        <f t="shared" si="9"/>
        <v>7.622443655453317E-14</v>
      </c>
      <c r="V20" s="2">
        <f t="shared" si="10"/>
        <v>7.510943268080121</v>
      </c>
    </row>
    <row r="21" spans="8:22" ht="12">
      <c r="H21" s="35">
        <f t="shared" si="0"/>
        <v>0.5250314124504668</v>
      </c>
      <c r="I21" s="37">
        <f>I20+((1/4)*(I24-I20))</f>
        <v>0.008653767931320965</v>
      </c>
      <c r="J21" s="37">
        <f>J20+((1/4)*(J24-J20))</f>
        <v>0.004543500000000001</v>
      </c>
      <c r="K21" s="8">
        <v>0.0034227259833908962</v>
      </c>
      <c r="L21" s="8">
        <v>0.00012197942290038856</v>
      </c>
      <c r="M21" s="37">
        <f t="shared" si="1"/>
        <v>0.0009723494120624718</v>
      </c>
      <c r="N21" s="37">
        <f t="shared" si="2"/>
        <v>5.505222456111379E-06</v>
      </c>
      <c r="O21" s="37">
        <f t="shared" si="3"/>
        <v>4.5461211436909514E-10</v>
      </c>
      <c r="P21" s="37">
        <f t="shared" si="4"/>
        <v>0.0021626610862369657</v>
      </c>
      <c r="Q21" s="37">
        <f t="shared" si="5"/>
        <v>0.0011237886442326114</v>
      </c>
      <c r="R21" s="37">
        <f t="shared" si="6"/>
        <v>0.008653874537985416</v>
      </c>
      <c r="S21" s="6">
        <f t="shared" si="7"/>
        <v>1.136498090537473E-14</v>
      </c>
      <c r="T21" s="37">
        <f t="shared" si="8"/>
        <v>0.0045432300609632575</v>
      </c>
      <c r="U21" s="6">
        <f t="shared" si="9"/>
        <v>7.286708355780309E-14</v>
      </c>
      <c r="V21" s="2">
        <f t="shared" si="10"/>
        <v>7.544273571893717</v>
      </c>
    </row>
    <row r="22" spans="2:22" ht="12">
      <c r="B22" s="12" t="s">
        <v>19</v>
      </c>
      <c r="C22" s="8" t="s">
        <v>20</v>
      </c>
      <c r="E22" s="8"/>
      <c r="F22" s="8"/>
      <c r="H22" s="35">
        <f t="shared" si="0"/>
        <v>0.5572267527466548</v>
      </c>
      <c r="I22" s="37">
        <f>I20+((2/4)*(I24-I20))</f>
        <v>0.008587168466722053</v>
      </c>
      <c r="J22" s="37">
        <f>J20+((2/4)*(J24-J20))</f>
        <v>0.004785</v>
      </c>
      <c r="K22" s="8">
        <v>0.003323803050929041</v>
      </c>
      <c r="L22" s="8">
        <v>0.00012866724035624712</v>
      </c>
      <c r="M22" s="37">
        <f t="shared" si="1"/>
        <v>0.0009169563378733118</v>
      </c>
      <c r="N22" s="37">
        <f t="shared" si="2"/>
        <v>6.12544573413014E-06</v>
      </c>
      <c r="O22" s="37">
        <f t="shared" si="3"/>
        <v>5.628162816265969E-10</v>
      </c>
      <c r="P22" s="37">
        <f t="shared" si="4"/>
        <v>0.0022153024521427006</v>
      </c>
      <c r="Q22" s="37">
        <f t="shared" si="5"/>
        <v>0.0012142569940851373</v>
      </c>
      <c r="R22" s="37">
        <f t="shared" si="6"/>
        <v>0.008587275172903502</v>
      </c>
      <c r="S22" s="6">
        <f t="shared" si="7"/>
        <v>1.1386209159606038E-14</v>
      </c>
      <c r="T22" s="37">
        <f t="shared" si="8"/>
        <v>0.0047847368234026095</v>
      </c>
      <c r="U22" s="6">
        <f t="shared" si="9"/>
        <v>6.926192141414832E-14</v>
      </c>
      <c r="V22" s="2">
        <f t="shared" si="10"/>
        <v>7.57860233307299</v>
      </c>
    </row>
    <row r="23" spans="2:22" ht="12">
      <c r="B23" s="8" t="s">
        <v>21</v>
      </c>
      <c r="C23" s="13">
        <v>5180</v>
      </c>
      <c r="D23" s="14"/>
      <c r="E23" s="8" t="s">
        <v>22</v>
      </c>
      <c r="F23" s="13">
        <v>4260</v>
      </c>
      <c r="H23" s="35">
        <f t="shared" si="0"/>
        <v>0.5899253909859193</v>
      </c>
      <c r="I23" s="37">
        <f>I20+((3/4)*(I24-I20))</f>
        <v>0.008520569002123142</v>
      </c>
      <c r="J23" s="37">
        <f>J20+((3/4)*(J24-J20))</f>
        <v>0.0050265</v>
      </c>
      <c r="K23" s="8">
        <v>0.0032244358239369147</v>
      </c>
      <c r="L23" s="8">
        <v>0.00013552094002074473</v>
      </c>
      <c r="M23" s="37">
        <f t="shared" si="1"/>
        <v>0.0008629498697630816</v>
      </c>
      <c r="N23" s="37">
        <f t="shared" si="2"/>
        <v>6.795392318119327E-06</v>
      </c>
      <c r="O23" s="37">
        <f t="shared" si="3"/>
        <v>6.926603513573274E-10</v>
      </c>
      <c r="P23" s="37">
        <f t="shared" si="4"/>
        <v>0.0022635490127838453</v>
      </c>
      <c r="Q23" s="37">
        <f t="shared" si="5"/>
        <v>0.0013067903153808106</v>
      </c>
      <c r="R23" s="37">
        <f t="shared" si="6"/>
        <v>0.008520674891627734</v>
      </c>
      <c r="S23" s="6">
        <f t="shared" si="7"/>
        <v>1.1212587182687338E-14</v>
      </c>
      <c r="T23" s="37">
        <f t="shared" si="8"/>
        <v>0.005026244138843856</v>
      </c>
      <c r="U23" s="6">
        <f t="shared" si="9"/>
        <v>6.546493122334973E-14</v>
      </c>
      <c r="V23" s="2">
        <f t="shared" si="10"/>
        <v>7.613957591707793</v>
      </c>
    </row>
    <row r="24" spans="2:22" ht="13.5">
      <c r="B24" s="16" t="s">
        <v>24</v>
      </c>
      <c r="C24" s="7">
        <v>5.541536051047847</v>
      </c>
      <c r="D24" s="14"/>
      <c r="E24" s="8"/>
      <c r="F24" s="13"/>
      <c r="H24" s="35">
        <f t="shared" si="0"/>
        <v>0.623139221949781</v>
      </c>
      <c r="I24" s="36">
        <v>0.008453969537524232</v>
      </c>
      <c r="J24" s="36">
        <v>0.005268</v>
      </c>
      <c r="K24" s="8">
        <v>0.003124600304211102</v>
      </c>
      <c r="L24" s="8">
        <v>0.00014256294422442114</v>
      </c>
      <c r="M24" s="37">
        <f t="shared" si="1"/>
        <v>0.0008103395460693171</v>
      </c>
      <c r="N24" s="37">
        <f t="shared" si="2"/>
        <v>7.519951434396103E-06</v>
      </c>
      <c r="O24" s="37">
        <f t="shared" si="3"/>
        <v>8.4824504363514E-10</v>
      </c>
      <c r="P24" s="37">
        <f t="shared" si="4"/>
        <v>0.0023074424938649973</v>
      </c>
      <c r="Q24" s="37">
        <f t="shared" si="5"/>
        <v>0.0014013516890597623</v>
      </c>
      <c r="R24" s="37">
        <f t="shared" si="6"/>
        <v>0.008454073579274496</v>
      </c>
      <c r="S24" s="6">
        <f t="shared" si="7"/>
        <v>1.0824685797942272E-14</v>
      </c>
      <c r="T24" s="37">
        <f t="shared" si="8"/>
        <v>0.00526775211205791</v>
      </c>
      <c r="U24" s="6">
        <f t="shared" si="9"/>
        <v>6.144843183348715E-14</v>
      </c>
      <c r="V24" s="2">
        <f t="shared" si="10"/>
        <v>7.650368071789351</v>
      </c>
    </row>
    <row r="25" spans="2:22" ht="13.5">
      <c r="B25" s="16" t="s">
        <v>25</v>
      </c>
      <c r="C25" s="7">
        <v>8.536287950090122</v>
      </c>
      <c r="D25" s="8"/>
      <c r="E25" s="8"/>
      <c r="F25" s="8"/>
      <c r="H25" s="35">
        <f t="shared" si="0"/>
        <v>0.6950034938043973</v>
      </c>
      <c r="I25" s="37">
        <f>I24+((1/4)*(I28-I24))</f>
        <v>0.00829995827563925</v>
      </c>
      <c r="J25" s="37">
        <f>J24+((1/4)*(J28-J24))</f>
        <v>0.0057685</v>
      </c>
      <c r="K25" s="8">
        <v>0.0029086629451614515</v>
      </c>
      <c r="L25" s="8">
        <v>0.00015811606792358543</v>
      </c>
      <c r="M25" s="37">
        <f t="shared" si="1"/>
        <v>0.000702206570670089</v>
      </c>
      <c r="N25" s="37">
        <f t="shared" si="2"/>
        <v>9.250255646177877E-06</v>
      </c>
      <c r="O25" s="37">
        <f t="shared" si="3"/>
        <v>1.2835084427946853E-09</v>
      </c>
      <c r="P25" s="37">
        <f t="shared" si="4"/>
        <v>0.002382314881624534</v>
      </c>
      <c r="Q25" s="37">
        <f t="shared" si="5"/>
        <v>0.0016046664345792144</v>
      </c>
      <c r="R25" s="37">
        <f t="shared" si="6"/>
        <v>0.008300057402705377</v>
      </c>
      <c r="S25" s="6">
        <f t="shared" si="7"/>
        <v>9.826175238877288E-15</v>
      </c>
      <c r="T25" s="37">
        <f t="shared" si="8"/>
        <v>0.0057682694640326755</v>
      </c>
      <c r="U25" s="6">
        <f t="shared" si="9"/>
        <v>5.314683223033993E-14</v>
      </c>
      <c r="V25" s="2">
        <f t="shared" si="10"/>
        <v>7.7303534687663795</v>
      </c>
    </row>
    <row r="26" spans="2:22" ht="13.5">
      <c r="B26" s="16" t="s">
        <v>26</v>
      </c>
      <c r="C26" s="7">
        <v>9.5683108823331</v>
      </c>
      <c r="D26" s="8"/>
      <c r="E26" s="8"/>
      <c r="F26" s="8"/>
      <c r="H26" s="35">
        <f t="shared" si="0"/>
        <v>0.7695851678650645</v>
      </c>
      <c r="I26" s="37">
        <f>I24+((2/4)*(I28-I24))</f>
        <v>0.00814594701375427</v>
      </c>
      <c r="J26" s="37">
        <f>J24+((2/4)*(J28-J24))</f>
        <v>0.006269</v>
      </c>
      <c r="K26" s="8">
        <v>0.0026901927626846994</v>
      </c>
      <c r="L26" s="8">
        <v>0.00017493678880691924</v>
      </c>
      <c r="M26" s="37">
        <f t="shared" si="1"/>
        <v>0.0006006823793332942</v>
      </c>
      <c r="N26" s="37">
        <f t="shared" si="2"/>
        <v>1.1323065628888366E-05</v>
      </c>
      <c r="O26" s="37">
        <f t="shared" si="3"/>
        <v>1.923177228541696E-09</v>
      </c>
      <c r="P26" s="37">
        <f t="shared" si="4"/>
        <v>0.002437778878850001</v>
      </c>
      <c r="Q26" s="37">
        <f t="shared" si="5"/>
        <v>0.0018167077098601152</v>
      </c>
      <c r="R26" s="37">
        <f t="shared" si="6"/>
        <v>0.008146044110061404</v>
      </c>
      <c r="S26" s="6">
        <f t="shared" si="7"/>
        <v>9.427692859279058E-15</v>
      </c>
      <c r="T26" s="37">
        <f t="shared" si="8"/>
        <v>0.006268784911343842</v>
      </c>
      <c r="U26" s="6">
        <f t="shared" si="9"/>
        <v>4.62631300080237E-14</v>
      </c>
      <c r="V26" s="2">
        <f t="shared" si="10"/>
        <v>7.8158243566677035</v>
      </c>
    </row>
    <row r="27" spans="2:22" ht="13.5">
      <c r="B27" s="16"/>
      <c r="C27" s="18"/>
      <c r="D27" s="8"/>
      <c r="E27" s="8"/>
      <c r="F27" s="8"/>
      <c r="H27" s="35">
        <f t="shared" si="0"/>
        <v>0.8470413439468197</v>
      </c>
      <c r="I27" s="37">
        <f>I24+((3/4)*(I28-I24))</f>
        <v>0.00799193575186929</v>
      </c>
      <c r="J27" s="37">
        <f>J24+((3/4)*(J28-J24))</f>
        <v>0.0067695</v>
      </c>
      <c r="K27" s="8">
        <v>0.0024691808234554593</v>
      </c>
      <c r="L27" s="8">
        <v>0.00019337403916777003</v>
      </c>
      <c r="M27" s="37">
        <f t="shared" si="1"/>
        <v>0.0005060388769303749</v>
      </c>
      <c r="N27" s="37">
        <f t="shared" si="2"/>
        <v>1.3835602038901554E-05</v>
      </c>
      <c r="O27" s="37">
        <f t="shared" si="3"/>
        <v>2.8713582566828527E-09</v>
      </c>
      <c r="P27" s="37">
        <f t="shared" si="4"/>
        <v>0.002473322930804006</v>
      </c>
      <c r="Q27" s="37">
        <f t="shared" si="5"/>
        <v>0.002037457656960268</v>
      </c>
      <c r="R27" s="37">
        <f t="shared" si="6"/>
        <v>0.007992039165080483</v>
      </c>
      <c r="S27" s="6">
        <f t="shared" si="7"/>
        <v>1.0694292249452674E-14</v>
      </c>
      <c r="T27" s="37">
        <f t="shared" si="8"/>
        <v>0.006769294973403142</v>
      </c>
      <c r="U27" s="6">
        <f t="shared" si="9"/>
        <v>4.2035905419191776E-14</v>
      </c>
      <c r="V27" s="2">
        <f t="shared" si="10"/>
        <v>7.907122408038273</v>
      </c>
    </row>
    <row r="28" spans="2:22" ht="12">
      <c r="B28" s="19" t="s">
        <v>28</v>
      </c>
      <c r="C28" s="8" t="s">
        <v>29</v>
      </c>
      <c r="D28" s="19" t="s">
        <v>4</v>
      </c>
      <c r="E28" s="8" t="s">
        <v>29</v>
      </c>
      <c r="H28" s="35">
        <f t="shared" si="0"/>
        <v>0.9275414695931263</v>
      </c>
      <c r="I28" s="36">
        <v>0.007837924489984308</v>
      </c>
      <c r="J28" s="36">
        <v>0.00727</v>
      </c>
      <c r="K28" s="8">
        <v>0.002245764088279661</v>
      </c>
      <c r="L28" s="8">
        <v>0.000213880936058822</v>
      </c>
      <c r="M28" s="37">
        <f t="shared" si="1"/>
        <v>0.00041860687623714585</v>
      </c>
      <c r="N28" s="37">
        <f t="shared" si="2"/>
        <v>1.6925670279477228E-05</v>
      </c>
      <c r="O28" s="37">
        <f t="shared" si="3"/>
        <v>4.297174716143681E-09</v>
      </c>
      <c r="P28" s="37">
        <f t="shared" si="4"/>
        <v>0.0024880893294090415</v>
      </c>
      <c r="Q28" s="37">
        <f t="shared" si="5"/>
        <v>0.002266979766528603</v>
      </c>
      <c r="R28" s="37">
        <f t="shared" si="6"/>
        <v>0.007838046936691597</v>
      </c>
      <c r="S28" s="6">
        <f t="shared" si="7"/>
        <v>1.4993196125963066E-14</v>
      </c>
      <c r="T28" s="37">
        <f t="shared" si="8"/>
        <v>0.0072697983277828886</v>
      </c>
      <c r="U28" s="6">
        <f t="shared" si="9"/>
        <v>4.067168315481168E-14</v>
      </c>
      <c r="V28" s="2">
        <f t="shared" si="10"/>
        <v>8.00457382747143</v>
      </c>
    </row>
    <row r="29" spans="2:22" ht="12">
      <c r="B29" s="8" t="s">
        <v>30</v>
      </c>
      <c r="C29" s="13">
        <v>83</v>
      </c>
      <c r="D29" s="8" t="s">
        <v>31</v>
      </c>
      <c r="E29" s="13">
        <v>370</v>
      </c>
      <c r="H29" s="35">
        <f t="shared" si="0"/>
        <v>0.939350956082143</v>
      </c>
      <c r="I29" s="37">
        <f>I28+((1/4)*(I32-I28))</f>
        <v>0.007840786185728792</v>
      </c>
      <c r="J29" s="37">
        <f>J28+((1/4)*(J32-J28))</f>
        <v>0.00736525</v>
      </c>
      <c r="K29" s="8">
        <v>0.0022190611407196035</v>
      </c>
      <c r="L29" s="8">
        <v>0.00021712934850540608</v>
      </c>
      <c r="M29" s="37">
        <f t="shared" si="1"/>
        <v>0.0004087112847388984</v>
      </c>
      <c r="N29" s="37">
        <f t="shared" si="2"/>
        <v>1.7443706973481373E-05</v>
      </c>
      <c r="O29" s="37">
        <f t="shared" si="3"/>
        <v>4.56424369465024E-09</v>
      </c>
      <c r="P29" s="37">
        <f t="shared" si="4"/>
        <v>0.002495844692850614</v>
      </c>
      <c r="Q29" s="37">
        <f t="shared" si="5"/>
        <v>0.002308584022870942</v>
      </c>
      <c r="R29" s="37">
        <f t="shared" si="6"/>
        <v>0.007840912425918957</v>
      </c>
      <c r="S29" s="6">
        <f t="shared" si="7"/>
        <v>1.5936585612701275E-14</v>
      </c>
      <c r="T29" s="37">
        <f t="shared" si="8"/>
        <v>0.007365047758019645</v>
      </c>
      <c r="U29" s="6">
        <f t="shared" si="9"/>
        <v>4.090181861806833E-14</v>
      </c>
      <c r="V29" s="2">
        <f t="shared" si="10"/>
        <v>8.019791843041498</v>
      </c>
    </row>
    <row r="30" spans="2:22" ht="13.5">
      <c r="B30" s="16" t="s">
        <v>32</v>
      </c>
      <c r="C30" s="7">
        <v>8.7959</v>
      </c>
      <c r="D30" s="8" t="s">
        <v>33</v>
      </c>
      <c r="E30" s="13">
        <v>15</v>
      </c>
      <c r="H30" s="35">
        <f t="shared" si="0"/>
        <v>0.951151825367088</v>
      </c>
      <c r="I30" s="37">
        <f>I28+((2/4)*(I32-I28))</f>
        <v>0.007843647881473277</v>
      </c>
      <c r="J30" s="37">
        <f>J28+((2/4)*(J32-J28))</f>
        <v>0.0074605</v>
      </c>
      <c r="K30" s="8">
        <v>0.0021923714307401057</v>
      </c>
      <c r="L30" s="8">
        <v>0.0002204156670738125</v>
      </c>
      <c r="M30" s="37">
        <f t="shared" si="1"/>
        <v>0.00039893887669700974</v>
      </c>
      <c r="N30" s="37">
        <f t="shared" si="2"/>
        <v>1.797573452788969E-05</v>
      </c>
      <c r="O30" s="37">
        <f t="shared" si="3"/>
        <v>4.846905477257484E-09</v>
      </c>
      <c r="P30" s="37">
        <f t="shared" si="4"/>
        <v>0.0025031469989491724</v>
      </c>
      <c r="Q30" s="37">
        <f t="shared" si="5"/>
        <v>0.002350381794273645</v>
      </c>
      <c r="R30" s="37">
        <f t="shared" si="6"/>
        <v>0.007843777977356943</v>
      </c>
      <c r="S30" s="6">
        <f t="shared" si="7"/>
        <v>1.6924938946981377E-14</v>
      </c>
      <c r="T30" s="37">
        <f t="shared" si="8"/>
        <v>0.007460297111247963</v>
      </c>
      <c r="U30" s="6">
        <f t="shared" si="9"/>
        <v>4.1163845703024445E-14</v>
      </c>
      <c r="V30" s="2">
        <f t="shared" si="10"/>
        <v>8.035027383737486</v>
      </c>
    </row>
    <row r="31" spans="8:22" ht="12">
      <c r="H31" s="35">
        <f t="shared" si="0"/>
        <v>0.9629440868762873</v>
      </c>
      <c r="I31" s="37">
        <f>I28+((3/4)*(I32-I28))</f>
        <v>0.007846509577217761</v>
      </c>
      <c r="J31" s="37">
        <f>J28+((3/4)*(J32-J28))</f>
        <v>0.00755575</v>
      </c>
      <c r="K31" s="8">
        <v>0.002165695712098675</v>
      </c>
      <c r="L31" s="8">
        <v>0.00022374118657458636</v>
      </c>
      <c r="M31" s="37">
        <f t="shared" si="1"/>
        <v>0.00038928974714441477</v>
      </c>
      <c r="N31" s="37">
        <f t="shared" si="2"/>
        <v>1.852224387082743E-05</v>
      </c>
      <c r="O31" s="37">
        <f t="shared" si="3"/>
        <v>5.146102770156064E-09</v>
      </c>
      <c r="P31" s="37">
        <f t="shared" si="4"/>
        <v>0.002509996601031458</v>
      </c>
      <c r="Q31" s="37">
        <f t="shared" si="5"/>
        <v>0.0023923717718831975</v>
      </c>
      <c r="R31" s="37">
        <f t="shared" si="6"/>
        <v>0.00784664357930216</v>
      </c>
      <c r="S31" s="6">
        <f t="shared" si="7"/>
        <v>1.795655862333512E-14</v>
      </c>
      <c r="T31" s="37">
        <f t="shared" si="8"/>
        <v>0.007555546403525175</v>
      </c>
      <c r="U31" s="6">
        <f t="shared" si="9"/>
        <v>4.145152456120605E-14</v>
      </c>
      <c r="V31" s="2">
        <f t="shared" si="10"/>
        <v>8.050279964108064</v>
      </c>
    </row>
    <row r="32" spans="8:22" ht="12">
      <c r="H32" s="35">
        <f t="shared" si="0"/>
        <v>0.9747277500243171</v>
      </c>
      <c r="I32" s="36">
        <v>0.007849371272962246</v>
      </c>
      <c r="J32" s="36">
        <v>0.007651</v>
      </c>
      <c r="K32" s="8">
        <v>0.0021390349708272165</v>
      </c>
      <c r="L32" s="8">
        <v>0.00022710722356822344</v>
      </c>
      <c r="M32" s="37">
        <f t="shared" si="1"/>
        <v>0.00037976406033300865</v>
      </c>
      <c r="N32" s="37">
        <f t="shared" si="2"/>
        <v>1.90837456688408E-05</v>
      </c>
      <c r="O32" s="37">
        <f t="shared" si="3"/>
        <v>5.462840231295001E-09</v>
      </c>
      <c r="P32" s="37">
        <f t="shared" si="4"/>
        <v>0.002516393719500708</v>
      </c>
      <c r="Q32" s="37">
        <f t="shared" si="5"/>
        <v>0.002434552473831766</v>
      </c>
      <c r="R32" s="37">
        <f t="shared" si="6"/>
        <v>0.00784950928482571</v>
      </c>
      <c r="S32" s="6">
        <f t="shared" si="7"/>
        <v>1.904727445668377E-14</v>
      </c>
      <c r="T32" s="37">
        <f t="shared" si="8"/>
        <v>0.00765079523343107</v>
      </c>
      <c r="U32" s="6">
        <f t="shared" si="9"/>
        <v>4.1929347751379626E-14</v>
      </c>
      <c r="V32" s="2">
        <f t="shared" si="10"/>
        <v>8.065549063064894</v>
      </c>
    </row>
    <row r="33" spans="8:22" ht="12">
      <c r="H33" s="35">
        <f t="shared" si="0"/>
        <v>1.0721242785861698</v>
      </c>
      <c r="I33" s="37">
        <f>I32+((1/4)*(I36-I32))</f>
        <v>0.0075637220068309795</v>
      </c>
      <c r="J33" s="37">
        <f>J32+((1/4)*(J36-J32))</f>
        <v>0.00810925</v>
      </c>
      <c r="K33" s="8">
        <v>0.0018586339955386296</v>
      </c>
      <c r="L33" s="8">
        <v>0.0002553201796620377</v>
      </c>
      <c r="M33" s="37">
        <f t="shared" si="1"/>
        <v>0.0002867251873378669</v>
      </c>
      <c r="N33" s="37">
        <f t="shared" si="2"/>
        <v>2.4119705832782427E-05</v>
      </c>
      <c r="O33" s="37">
        <f t="shared" si="3"/>
        <v>8.72640314189938E-09</v>
      </c>
      <c r="P33" s="37">
        <f t="shared" si="4"/>
        <v>0.0024581522461545103</v>
      </c>
      <c r="Q33" s="37">
        <f t="shared" si="5"/>
        <v>0.0026736436195116953</v>
      </c>
      <c r="R33" s="37">
        <f t="shared" si="6"/>
        <v>0.007563880235880569</v>
      </c>
      <c r="S33" s="6">
        <f t="shared" si="7"/>
        <v>2.5036432133931194E-14</v>
      </c>
      <c r="T33" s="37">
        <f t="shared" si="8"/>
        <v>0.00810903398211807</v>
      </c>
      <c r="U33" s="6">
        <f t="shared" si="9"/>
        <v>4.666372531325368E-14</v>
      </c>
      <c r="V33" s="2">
        <f t="shared" si="10"/>
        <v>8.185050709831577</v>
      </c>
    </row>
    <row r="34" spans="8:22" ht="12">
      <c r="H34" s="35">
        <f t="shared" si="0"/>
        <v>1.17716603079407</v>
      </c>
      <c r="I34" s="37">
        <f>I32+((2/4)*(I36-I32))</f>
        <v>0.007278072740699713</v>
      </c>
      <c r="J34" s="37">
        <f>J32+((2/4)*(J36-J32))</f>
        <v>0.008567499999999999</v>
      </c>
      <c r="K34" s="8">
        <v>0.0015754100995019119</v>
      </c>
      <c r="L34" s="8">
        <v>0.0002900215273853083</v>
      </c>
      <c r="M34" s="37">
        <f t="shared" si="1"/>
        <v>0.00020599910947384777</v>
      </c>
      <c r="N34" s="37">
        <f t="shared" si="2"/>
        <v>3.1121619948355634E-05</v>
      </c>
      <c r="O34" s="37">
        <f t="shared" si="3"/>
        <v>1.452832842314831E-08</v>
      </c>
      <c r="P34" s="37">
        <f t="shared" si="4"/>
        <v>0.002366756728375766</v>
      </c>
      <c r="Q34" s="37">
        <f t="shared" si="5"/>
        <v>0.0029241083095933582</v>
      </c>
      <c r="R34" s="37">
        <f t="shared" si="6"/>
        <v>0.007278273356418731</v>
      </c>
      <c r="S34" s="6">
        <f t="shared" si="7"/>
        <v>4.024666671710321E-14</v>
      </c>
      <c r="T34" s="37">
        <f t="shared" si="8"/>
        <v>0.008567296228158196</v>
      </c>
      <c r="U34" s="6">
        <f t="shared" si="9"/>
        <v>4.1522963511778674E-14</v>
      </c>
      <c r="V34" s="2">
        <f t="shared" si="10"/>
        <v>8.31761146850373</v>
      </c>
    </row>
    <row r="35" spans="8:22" ht="12">
      <c r="H35" s="35">
        <f t="shared" si="0"/>
        <v>1.2907899575628952</v>
      </c>
      <c r="I35" s="37">
        <f>I32+((3/4)*(I36-I32))</f>
        <v>0.006992423474568448</v>
      </c>
      <c r="J35" s="37">
        <f>J32+((3/4)*(J36-J32))</f>
        <v>0.009025749999999999</v>
      </c>
      <c r="K35" s="8">
        <v>0.001292383232121895</v>
      </c>
      <c r="L35" s="8">
        <v>0.00033421713736898</v>
      </c>
      <c r="M35" s="37">
        <f t="shared" si="1"/>
        <v>0.0001386311167495964</v>
      </c>
      <c r="N35" s="37">
        <f t="shared" si="2"/>
        <v>4.132940511711279E-05</v>
      </c>
      <c r="O35" s="37">
        <f t="shared" si="3"/>
        <v>2.5621795910016435E-08</v>
      </c>
      <c r="P35" s="37">
        <f t="shared" si="4"/>
        <v>0.00223743171347747</v>
      </c>
      <c r="Q35" s="37">
        <f t="shared" si="5"/>
        <v>0.0031855769751556705</v>
      </c>
      <c r="R35" s="37">
        <f t="shared" si="6"/>
        <v>0.006992654154254228</v>
      </c>
      <c r="S35" s="6">
        <f t="shared" si="7"/>
        <v>5.3213117431674667E-14</v>
      </c>
      <c r="T35" s="37">
        <f t="shared" si="8"/>
        <v>0.009025564098575656</v>
      </c>
      <c r="U35" s="6">
        <f t="shared" si="9"/>
        <v>3.455933957272794E-14</v>
      </c>
      <c r="V35" s="2">
        <f t="shared" si="10"/>
        <v>8.463519347798112</v>
      </c>
    </row>
    <row r="36" spans="8:22" ht="12">
      <c r="H36" s="35">
        <f t="shared" si="0"/>
        <v>1.414092633097599</v>
      </c>
      <c r="I36" s="36">
        <v>0.006706774208437182</v>
      </c>
      <c r="J36" s="36">
        <v>0.009484</v>
      </c>
      <c r="K36" s="8">
        <v>0.001015019134294448</v>
      </c>
      <c r="L36" s="8">
        <v>0.00039279129385319745</v>
      </c>
      <c r="M36" s="37">
        <f t="shared" si="1"/>
        <v>8.55118989676596E-05</v>
      </c>
      <c r="N36" s="37">
        <f t="shared" si="2"/>
        <v>5.708545019494149E-05</v>
      </c>
      <c r="O36" s="37">
        <f t="shared" si="3"/>
        <v>4.888122935938718E-08</v>
      </c>
      <c r="P36" s="37">
        <f t="shared" si="4"/>
        <v>0.0020652177174544915</v>
      </c>
      <c r="Q36" s="37">
        <f t="shared" si="5"/>
        <v>0.0034557100375351367</v>
      </c>
      <c r="R36" s="37">
        <f t="shared" si="6"/>
        <v>0.006706970687219396</v>
      </c>
      <c r="S36" s="6">
        <f t="shared" si="7"/>
        <v>3.860391186013084E-14</v>
      </c>
      <c r="T36" s="37">
        <f t="shared" si="8"/>
        <v>0.009483795511685282</v>
      </c>
      <c r="U36" s="6">
        <f t="shared" si="9"/>
        <v>4.181547085578391E-14</v>
      </c>
      <c r="V36" s="2">
        <f t="shared" si="10"/>
        <v>8.621681992941884</v>
      </c>
    </row>
    <row r="37" spans="8:22" ht="12">
      <c r="H37" s="35">
        <f t="shared" si="0"/>
        <v>1.4887244000465776</v>
      </c>
      <c r="I37" s="37">
        <f>I36+((1/4)*(I40-I36))</f>
        <v>0.006563169112895781</v>
      </c>
      <c r="J37" s="37">
        <f>J36+((1/4)*(J40-J36))</f>
        <v>0.00977075</v>
      </c>
      <c r="K37" s="8">
        <v>0.0008655938715282906</v>
      </c>
      <c r="L37" s="8">
        <v>0.0004354083732196219</v>
      </c>
      <c r="M37" s="37">
        <f t="shared" si="1"/>
        <v>6.21879782854688E-05</v>
      </c>
      <c r="N37" s="37">
        <f t="shared" si="2"/>
        <v>7.01447670438103E-05</v>
      </c>
      <c r="O37" s="37">
        <f t="shared" si="3"/>
        <v>7.380432515445624E-08</v>
      </c>
      <c r="P37" s="37">
        <f t="shared" si="4"/>
        <v>0.0019522737248598185</v>
      </c>
      <c r="Q37" s="37">
        <f t="shared" si="5"/>
        <v>0.0036211547514038637</v>
      </c>
      <c r="R37" s="37">
        <f t="shared" si="6"/>
        <v>0.00656339830436291</v>
      </c>
      <c r="S37" s="6">
        <f t="shared" si="7"/>
        <v>5.252872860457754E-14</v>
      </c>
      <c r="T37" s="37">
        <f t="shared" si="8"/>
        <v>0.009770576352275406</v>
      </c>
      <c r="U37" s="6">
        <f t="shared" si="9"/>
        <v>3.015353225653214E-14</v>
      </c>
      <c r="V37" s="2">
        <f t="shared" si="10"/>
        <v>8.715945334383006</v>
      </c>
    </row>
    <row r="38" spans="8:22" ht="12">
      <c r="H38" s="35">
        <f t="shared" si="0"/>
        <v>1.56669517942511</v>
      </c>
      <c r="I38" s="37">
        <f>I36+((2/4)*(I40-I36))</f>
        <v>0.00641956401735438</v>
      </c>
      <c r="J38" s="37">
        <f>J36+((2/4)*(J40-J36))</f>
        <v>0.0100575</v>
      </c>
      <c r="K38" s="8">
        <v>0.0007233839256675895</v>
      </c>
      <c r="L38" s="8">
        <v>0.0004869395499624576</v>
      </c>
      <c r="M38" s="37">
        <f t="shared" si="1"/>
        <v>4.343259722488297E-05</v>
      </c>
      <c r="N38" s="37">
        <f t="shared" si="2"/>
        <v>8.773074636752708E-05</v>
      </c>
      <c r="O38" s="37">
        <f t="shared" si="3"/>
        <v>1.1545025787305051E-07</v>
      </c>
      <c r="P38" s="37">
        <f t="shared" si="4"/>
        <v>0.0018246251798518971</v>
      </c>
      <c r="Q38" s="37">
        <f t="shared" si="5"/>
        <v>0.0037849340183300894</v>
      </c>
      <c r="R38" s="37">
        <f t="shared" si="6"/>
        <v>0.0064198083182993426</v>
      </c>
      <c r="S38" s="6">
        <f t="shared" si="7"/>
        <v>5.96829517095535E-14</v>
      </c>
      <c r="T38" s="37">
        <f t="shared" si="8"/>
        <v>0.01005735606024108</v>
      </c>
      <c r="U38" s="6">
        <f t="shared" si="9"/>
        <v>2.0718654198249046E-14</v>
      </c>
      <c r="V38" s="2">
        <f t="shared" si="10"/>
        <v>8.811138389847912</v>
      </c>
    </row>
    <row r="39" spans="8:22" ht="12">
      <c r="H39" s="35">
        <f t="shared" si="0"/>
        <v>1.6482341788514743</v>
      </c>
      <c r="I39" s="37">
        <f>I36+((3/4)*(I40-I36))</f>
        <v>0.006275958921812979</v>
      </c>
      <c r="J39" s="37">
        <f>J36+((3/4)*(J40-J36))</f>
        <v>0.01034425</v>
      </c>
      <c r="K39" s="8">
        <v>0.0005912818412545181</v>
      </c>
      <c r="L39" s="8">
        <v>0.000549734248278925</v>
      </c>
      <c r="M39" s="37">
        <f t="shared" si="1"/>
        <v>2.9017979911178656E-05</v>
      </c>
      <c r="N39" s="37">
        <f t="shared" si="2"/>
        <v>0.00011181686518039407</v>
      </c>
      <c r="O39" s="37">
        <f t="shared" si="3"/>
        <v>1.8754517008155634E-07</v>
      </c>
      <c r="P39" s="37">
        <f t="shared" si="4"/>
        <v>0.0016837480107493015</v>
      </c>
      <c r="Q39" s="37">
        <f t="shared" si="5"/>
        <v>0.0039431154141365155</v>
      </c>
      <c r="R39" s="37">
        <f t="shared" si="6"/>
        <v>0.006276181225962693</v>
      </c>
      <c r="S39" s="6">
        <f t="shared" si="7"/>
        <v>4.941913497982904E-14</v>
      </c>
      <c r="T39" s="37">
        <f t="shared" si="8"/>
        <v>0.010344096998342371</v>
      </c>
      <c r="U39" s="6">
        <f t="shared" si="9"/>
        <v>2.340950723696472E-14</v>
      </c>
      <c r="V39" s="2">
        <f t="shared" si="10"/>
        <v>8.905252698024924</v>
      </c>
    </row>
    <row r="40" spans="8:22" ht="12">
      <c r="H40" s="35">
        <f t="shared" si="0"/>
        <v>1.7335920759261803</v>
      </c>
      <c r="I40" s="36">
        <v>0.006132353826271578</v>
      </c>
      <c r="J40" s="36">
        <v>0.010631</v>
      </c>
      <c r="K40" s="8">
        <v>0.00047251228858333504</v>
      </c>
      <c r="L40" s="8">
        <v>0.0006263065860605273</v>
      </c>
      <c r="M40" s="37">
        <f t="shared" si="1"/>
        <v>1.8531232617567653E-05</v>
      </c>
      <c r="N40" s="37">
        <f t="shared" si="2"/>
        <v>0.0001451361777048333</v>
      </c>
      <c r="O40" s="37">
        <f t="shared" si="3"/>
        <v>3.159676511815343E-07</v>
      </c>
      <c r="P40" s="37">
        <f t="shared" si="4"/>
        <v>0.001532956552171546</v>
      </c>
      <c r="Q40" s="37">
        <f t="shared" si="5"/>
        <v>0.004090029343118827</v>
      </c>
      <c r="R40" s="37">
        <f t="shared" si="6"/>
        <v>0.0061325606491088435</v>
      </c>
      <c r="S40" s="6">
        <f t="shared" si="7"/>
        <v>4.27756860144807E-14</v>
      </c>
      <c r="T40" s="37">
        <f t="shared" si="8"/>
        <v>0.01063085805048412</v>
      </c>
      <c r="U40" s="6">
        <f t="shared" si="9"/>
        <v>2.0149665058422785E-14</v>
      </c>
      <c r="V40" s="2">
        <f t="shared" si="10"/>
        <v>8.995709314833917</v>
      </c>
    </row>
    <row r="41" spans="8:22" ht="12">
      <c r="H41" s="35">
        <f t="shared" si="0"/>
        <v>1.8008443997976507</v>
      </c>
      <c r="I41" s="37">
        <f>I40+((1/4)*(I44-I40))</f>
        <v>0.006044942028985508</v>
      </c>
      <c r="J41" s="37">
        <f>J40+((1/4)*(J44-J40))</f>
        <v>0.010886</v>
      </c>
      <c r="K41" s="8">
        <v>0.00039413009596949214</v>
      </c>
      <c r="L41" s="8">
        <v>0.0006953780229706657</v>
      </c>
      <c r="M41" s="37">
        <f t="shared" si="1"/>
        <v>1.289309820156045E-05</v>
      </c>
      <c r="N41" s="37">
        <f t="shared" si="2"/>
        <v>0.00017891372008731893</v>
      </c>
      <c r="O41" s="37">
        <f t="shared" si="3"/>
        <v>4.801517885322526E-07</v>
      </c>
      <c r="P41" s="37">
        <f t="shared" si="4"/>
        <v>0.0014196795278896518</v>
      </c>
      <c r="Q41" s="37">
        <f t="shared" si="5"/>
        <v>0.004205531398695853</v>
      </c>
      <c r="R41" s="37">
        <f t="shared" si="6"/>
        <v>0.006045127218958117</v>
      </c>
      <c r="S41" s="6">
        <f t="shared" si="7"/>
        <v>3.4295325955092735E-14</v>
      </c>
      <c r="T41" s="37">
        <f t="shared" si="8"/>
        <v>0.01088586839558079</v>
      </c>
      <c r="U41" s="6">
        <f t="shared" si="9"/>
        <v>1.7319723155486483E-14</v>
      </c>
      <c r="V41" s="2">
        <f t="shared" si="10"/>
        <v>9.060388631187738</v>
      </c>
    </row>
    <row r="42" spans="8:22" ht="12">
      <c r="H42" s="35">
        <f t="shared" si="0"/>
        <v>1.8700702416447386</v>
      </c>
      <c r="I42" s="37">
        <f>I40+((2/4)*(I44-I40))</f>
        <v>0.0059575302316994365</v>
      </c>
      <c r="J42" s="37">
        <f>J40+((2/4)*(J44-J40))</f>
        <v>0.011141</v>
      </c>
      <c r="K42" s="8">
        <v>0.0003260499136688606</v>
      </c>
      <c r="L42" s="8">
        <v>0.0007737258302852613</v>
      </c>
      <c r="M42" s="37">
        <f t="shared" si="1"/>
        <v>8.82360933488813E-06</v>
      </c>
      <c r="N42" s="37">
        <f t="shared" si="2"/>
        <v>0.00022150111436672828</v>
      </c>
      <c r="O42" s="37">
        <f t="shared" si="3"/>
        <v>7.359411549855366E-07</v>
      </c>
      <c r="P42" s="37">
        <f t="shared" si="4"/>
        <v>0.0013067753840696025</v>
      </c>
      <c r="Q42" s="37">
        <f t="shared" si="5"/>
        <v>0.004307225802091632</v>
      </c>
      <c r="R42" s="37">
        <f t="shared" si="6"/>
        <v>0.005957698318499871</v>
      </c>
      <c r="S42" s="6">
        <f t="shared" si="7"/>
        <v>2.8253172480454806E-14</v>
      </c>
      <c r="T42" s="37">
        <f t="shared" si="8"/>
        <v>0.011140898811891526</v>
      </c>
      <c r="U42" s="6">
        <f t="shared" si="9"/>
        <v>1.0239033296517041E-14</v>
      </c>
      <c r="V42" s="2">
        <f t="shared" si="10"/>
        <v>9.119538615511726</v>
      </c>
    </row>
    <row r="43" spans="8:22" ht="12">
      <c r="H43" s="35">
        <f t="shared" si="0"/>
        <v>1.9413577642984756</v>
      </c>
      <c r="I43" s="37">
        <f>I40+((3/4)*(I44-I40))</f>
        <v>0.005870118434413366</v>
      </c>
      <c r="J43" s="37">
        <f>J40+((3/4)*(J44-J40))</f>
        <v>0.011396</v>
      </c>
      <c r="K43" s="8">
        <v>0.0002685304553228625</v>
      </c>
      <c r="L43" s="8">
        <v>0.0008609434607953757</v>
      </c>
      <c r="M43" s="37">
        <f t="shared" si="1"/>
        <v>5.985014251180019E-06</v>
      </c>
      <c r="N43" s="37">
        <f t="shared" si="2"/>
        <v>0.0002742527477939379</v>
      </c>
      <c r="O43" s="37">
        <f t="shared" si="3"/>
        <v>1.1282185450878796E-06</v>
      </c>
      <c r="P43" s="37">
        <f t="shared" si="4"/>
        <v>0.0011975618147893484</v>
      </c>
      <c r="Q43" s="37">
        <f t="shared" si="5"/>
        <v>0.004392200636833224</v>
      </c>
      <c r="R43" s="37">
        <f t="shared" si="6"/>
        <v>0.005870262935447795</v>
      </c>
      <c r="S43" s="6">
        <f t="shared" si="7"/>
        <v>2.0880548951018838E-14</v>
      </c>
      <c r="T43" s="37">
        <f t="shared" si="8"/>
        <v>0.011395924919019399</v>
      </c>
      <c r="U43" s="6">
        <f t="shared" si="9"/>
        <v>5.6371536480256585E-15</v>
      </c>
      <c r="V43" s="2">
        <f t="shared" si="10"/>
        <v>9.172222437099204</v>
      </c>
    </row>
    <row r="44" spans="8:22" ht="12">
      <c r="H44" s="35">
        <f t="shared" si="0"/>
        <v>2.0148004612919332</v>
      </c>
      <c r="I44" s="36">
        <v>0.005782706637127296</v>
      </c>
      <c r="J44" s="36">
        <v>0.011651</v>
      </c>
      <c r="K44" s="8">
        <v>0.00022114988006477788</v>
      </c>
      <c r="L44" s="8">
        <v>0.0009558410011132134</v>
      </c>
      <c r="M44" s="37">
        <f t="shared" si="1"/>
        <v>4.0593033645712485E-06</v>
      </c>
      <c r="N44" s="37">
        <f t="shared" si="2"/>
        <v>0.0003380438471813707</v>
      </c>
      <c r="O44" s="37">
        <f t="shared" si="3"/>
        <v>1.7141046392577284E-06</v>
      </c>
      <c r="P44" s="37">
        <f t="shared" si="4"/>
        <v>0.001094969755882215</v>
      </c>
      <c r="Q44" s="37">
        <f t="shared" si="5"/>
        <v>0.004458588367393887</v>
      </c>
      <c r="R44" s="37">
        <f t="shared" si="6"/>
        <v>0.005782826610070023</v>
      </c>
      <c r="S44" s="6">
        <f t="shared" si="7"/>
        <v>1.4393506986591856E-14</v>
      </c>
      <c r="T44" s="37">
        <f t="shared" si="8"/>
        <v>0.011650931604702975</v>
      </c>
      <c r="U44" s="6">
        <f t="shared" si="9"/>
        <v>4.677916655126678E-15</v>
      </c>
      <c r="V44" s="2">
        <f t="shared" si="10"/>
        <v>9.218011661214502</v>
      </c>
    </row>
    <row r="45" spans="8:22" ht="12">
      <c r="H45" s="35">
        <f t="shared" si="0"/>
        <v>2.093199118545759</v>
      </c>
      <c r="I45" s="37">
        <f>I44+((1/4)*(I48-I44))</f>
        <v>0.0057017986938059624</v>
      </c>
      <c r="J45" s="37">
        <f>J44+((1/4)*(J48-J44))</f>
        <v>0.011935</v>
      </c>
      <c r="K45" s="8">
        <v>0.0001817552098101051</v>
      </c>
      <c r="L45" s="8">
        <v>0.001061077718169084</v>
      </c>
      <c r="M45" s="37">
        <f t="shared" si="1"/>
        <v>2.741901372328572E-06</v>
      </c>
      <c r="N45" s="37">
        <f t="shared" si="2"/>
        <v>0.0004165777918781167</v>
      </c>
      <c r="O45" s="37">
        <f t="shared" si="3"/>
        <v>2.6030558502907126E-06</v>
      </c>
      <c r="P45" s="37">
        <f t="shared" si="4"/>
        <v>0.000998996169045564</v>
      </c>
      <c r="Q45" s="37">
        <f t="shared" si="5"/>
        <v>0.004515653571674831</v>
      </c>
      <c r="R45" s="37">
        <f t="shared" si="6"/>
        <v>0.005701888753275158</v>
      </c>
      <c r="S45" s="6">
        <f t="shared" si="7"/>
        <v>8.110707991779924E-15</v>
      </c>
      <c r="T45" s="37">
        <f t="shared" si="8"/>
        <v>0.011934948837721707</v>
      </c>
      <c r="U45" s="6">
        <f t="shared" si="9"/>
        <v>2.617578720070046E-15</v>
      </c>
      <c r="V45" s="2">
        <f t="shared" si="10"/>
        <v>9.2585405121809</v>
      </c>
    </row>
    <row r="46" spans="8:22" ht="12">
      <c r="H46" s="35">
        <f t="shared" si="0"/>
        <v>2.173854739828645</v>
      </c>
      <c r="I46" s="37">
        <f>I44+((2/4)*(I48-I44))</f>
        <v>0.005620890750484629</v>
      </c>
      <c r="J46" s="37">
        <f>J44+((2/4)*(J48-J44))</f>
        <v>0.012219</v>
      </c>
      <c r="K46" s="8">
        <v>0.00015065736046639762</v>
      </c>
      <c r="L46" s="8">
        <v>0.001170293138466762</v>
      </c>
      <c r="M46" s="37">
        <f t="shared" si="1"/>
        <v>1.8839041418042715E-06</v>
      </c>
      <c r="N46" s="37">
        <f t="shared" si="2"/>
        <v>0.0005067468310786819</v>
      </c>
      <c r="O46" s="37">
        <f t="shared" si="3"/>
        <v>3.8518852621242915E-06</v>
      </c>
      <c r="P46" s="37">
        <f t="shared" si="4"/>
        <v>0.0009133027656050947</v>
      </c>
      <c r="Q46" s="37">
        <f t="shared" si="5"/>
        <v>0.004553224149303332</v>
      </c>
      <c r="R46" s="37">
        <f t="shared" si="6"/>
        <v>0.005620952083658433</v>
      </c>
      <c r="S46" s="6">
        <f t="shared" si="7"/>
        <v>3.761758208826887E-15</v>
      </c>
      <c r="T46" s="37">
        <f t="shared" si="8"/>
        <v>0.01221894540588438</v>
      </c>
      <c r="U46" s="6">
        <f t="shared" si="9"/>
        <v>2.9805174603971156E-15</v>
      </c>
      <c r="V46" s="2">
        <f t="shared" si="10"/>
        <v>9.292280591836521</v>
      </c>
    </row>
    <row r="47" spans="8:22" ht="12">
      <c r="H47" s="35">
        <f t="shared" si="0"/>
        <v>2.256866209735055</v>
      </c>
      <c r="I47" s="37">
        <f>I44+((3/4)*(I48-I44))</f>
        <v>0.005539982807163297</v>
      </c>
      <c r="J47" s="37">
        <f>J44+((3/4)*(J48-J44))</f>
        <v>0.012503</v>
      </c>
      <c r="K47" s="8">
        <v>0.000126233194045596</v>
      </c>
      <c r="L47" s="8">
        <v>0.0012813303825889328</v>
      </c>
      <c r="M47" s="37">
        <f t="shared" si="1"/>
        <v>1.322590000153107E-06</v>
      </c>
      <c r="N47" s="37">
        <f t="shared" si="2"/>
        <v>0.0006074687932578353</v>
      </c>
      <c r="O47" s="37">
        <f t="shared" si="3"/>
        <v>5.535275021731959E-06</v>
      </c>
      <c r="P47" s="37">
        <f t="shared" si="4"/>
        <v>0.0008378464909372685</v>
      </c>
      <c r="Q47" s="37">
        <f t="shared" si="5"/>
        <v>0.004573357781977477</v>
      </c>
      <c r="R47" s="37">
        <f t="shared" si="6"/>
        <v>0.005540082646960647</v>
      </c>
      <c r="S47" s="6">
        <f t="shared" si="7"/>
        <v>9.967985134992171E-15</v>
      </c>
      <c r="T47" s="37">
        <f t="shared" si="8"/>
        <v>0.012502971124083754</v>
      </c>
      <c r="U47" s="6">
        <f t="shared" si="9"/>
        <v>8.338185390840957E-16</v>
      </c>
      <c r="V47" s="2">
        <f t="shared" si="10"/>
        <v>9.320281717545097</v>
      </c>
    </row>
    <row r="48" spans="8:22" ht="12">
      <c r="H48" s="35">
        <f t="shared" si="0"/>
        <v>2.342338275060918</v>
      </c>
      <c r="I48" s="36">
        <v>0.005459074863841964</v>
      </c>
      <c r="J48" s="36">
        <v>0.012787</v>
      </c>
      <c r="K48" s="8">
        <v>0.00010699775594035338</v>
      </c>
      <c r="L48" s="8">
        <v>0.001392517316209682</v>
      </c>
      <c r="M48" s="37">
        <f t="shared" si="1"/>
        <v>9.502271414305284E-07</v>
      </c>
      <c r="N48" s="37">
        <f t="shared" si="2"/>
        <v>0.0007174686560992117</v>
      </c>
      <c r="O48" s="37">
        <f t="shared" si="3"/>
        <v>7.721419087272133E-06</v>
      </c>
      <c r="P48" s="37">
        <f t="shared" si="4"/>
        <v>0.0007718004607422507</v>
      </c>
      <c r="Q48" s="37">
        <f t="shared" si="5"/>
        <v>0.00457841585659175</v>
      </c>
      <c r="R48" s="37">
        <f t="shared" si="6"/>
        <v>0.005459114527557216</v>
      </c>
      <c r="S48" s="6">
        <f t="shared" si="7"/>
        <v>1.5732103076169626E-15</v>
      </c>
      <c r="T48" s="37">
        <f t="shared" si="8"/>
        <v>0.012786972478682945</v>
      </c>
      <c r="U48" s="6">
        <f t="shared" si="9"/>
        <v>7.574228924507769E-16</v>
      </c>
      <c r="V48" s="2">
        <f t="shared" si="10"/>
        <v>9.343280068014328</v>
      </c>
    </row>
    <row r="49" spans="8:22" ht="12">
      <c r="H49" s="35">
        <f t="shared" si="0"/>
        <v>2.465221575289959</v>
      </c>
      <c r="I49" s="37">
        <f>I48+((1/4)*(I52-I48))</f>
        <v>0.005350330425551555</v>
      </c>
      <c r="J49" s="37">
        <f>J48+((1/4)*(J52-J48))</f>
        <v>0.01318975</v>
      </c>
      <c r="K49" s="8">
        <v>8.670587632379394E-05</v>
      </c>
      <c r="L49" s="8">
        <v>0.0015452107807349038</v>
      </c>
      <c r="M49" s="37">
        <f t="shared" si="1"/>
        <v>6.239864460933953E-07</v>
      </c>
      <c r="N49" s="37">
        <f t="shared" si="2"/>
        <v>0.0008834402520527672</v>
      </c>
      <c r="O49" s="37">
        <f t="shared" si="3"/>
        <v>1.1707000184205852E-05</v>
      </c>
      <c r="P49" s="37">
        <f t="shared" si="4"/>
        <v>0.000694010468115715</v>
      </c>
      <c r="Q49" s="37">
        <f t="shared" si="5"/>
        <v>0.004568391867992693</v>
      </c>
      <c r="R49" s="37">
        <f t="shared" si="6"/>
        <v>0.005350356185324389</v>
      </c>
      <c r="S49" s="6">
        <f t="shared" si="7"/>
        <v>6.635658964545538E-16</v>
      </c>
      <c r="T49" s="37">
        <f t="shared" si="8"/>
        <v>0.013189713489678363</v>
      </c>
      <c r="U49" s="6">
        <f t="shared" si="9"/>
        <v>1.3330035860745608E-15</v>
      </c>
      <c r="V49" s="2">
        <f t="shared" si="10"/>
        <v>9.369052678754873</v>
      </c>
    </row>
    <row r="50" spans="8:22" ht="12">
      <c r="H50" s="35">
        <f t="shared" si="0"/>
        <v>2.5932036664159366</v>
      </c>
      <c r="I50" s="37">
        <f>I48+((2/4)*(I52-I48))</f>
        <v>0.005241585987261146</v>
      </c>
      <c r="J50" s="37">
        <f>J48+((2/4)*(J52-J48))</f>
        <v>0.0135925</v>
      </c>
      <c r="K50" s="8">
        <v>7.172706188706073E-05</v>
      </c>
      <c r="L50" s="8">
        <v>0.0016935842038868242</v>
      </c>
      <c r="M50" s="37">
        <f t="shared" si="1"/>
        <v>4.2701602677686993E-07</v>
      </c>
      <c r="N50" s="37">
        <f t="shared" si="2"/>
        <v>0.0010612441585923383</v>
      </c>
      <c r="O50" s="37">
        <f t="shared" si="3"/>
        <v>1.68935874621954E-05</v>
      </c>
      <c r="P50" s="37">
        <f t="shared" si="4"/>
        <v>0.0006292447424362585</v>
      </c>
      <c r="Q50" s="37">
        <f t="shared" si="5"/>
        <v>0.004539792353279431</v>
      </c>
      <c r="R50" s="37">
        <f t="shared" si="6"/>
        <v>0.005241618189656304</v>
      </c>
      <c r="S50" s="6">
        <f t="shared" si="7"/>
        <v>1.0369942538837377E-15</v>
      </c>
      <c r="T50" s="37">
        <f t="shared" si="8"/>
        <v>0.013592476319915402</v>
      </c>
      <c r="U50" s="6">
        <f t="shared" si="9"/>
        <v>5.607464065707543E-16</v>
      </c>
      <c r="V50" s="2">
        <f t="shared" si="10"/>
        <v>9.389247660796437</v>
      </c>
    </row>
    <row r="51" spans="8:22" ht="12">
      <c r="H51" s="35">
        <f t="shared" si="0"/>
        <v>2.7266086175612405</v>
      </c>
      <c r="I51" s="37">
        <f>I48+((3/4)*(I52-I48))</f>
        <v>0.005132841548970738</v>
      </c>
      <c r="J51" s="37">
        <f>J48+((3/4)*(J52-J48))</f>
        <v>0.013995249999999999</v>
      </c>
      <c r="K51" s="8">
        <v>6.0414394193269146E-05</v>
      </c>
      <c r="L51" s="8">
        <v>0.0018366436553484181</v>
      </c>
      <c r="M51" s="37">
        <f t="shared" si="1"/>
        <v>3.0294161913639616E-07</v>
      </c>
      <c r="N51" s="37">
        <f t="shared" si="2"/>
        <v>0.0012481061691906915</v>
      </c>
      <c r="O51" s="37">
        <f t="shared" si="3"/>
        <v>2.3366535143577946E-05</v>
      </c>
      <c r="P51" s="37">
        <f t="shared" si="4"/>
        <v>0.0005747713174155519</v>
      </c>
      <c r="Q51" s="37">
        <f t="shared" si="5"/>
        <v>0.004497069397916057</v>
      </c>
      <c r="R51" s="37">
        <f t="shared" si="6"/>
        <v>0.005132860992763151</v>
      </c>
      <c r="S51" s="6">
        <f t="shared" si="7"/>
        <v>3.780610633978411E-16</v>
      </c>
      <c r="T51" s="37">
        <f t="shared" si="8"/>
        <v>0.013995232247551781</v>
      </c>
      <c r="U51" s="6">
        <f t="shared" si="9"/>
        <v>3.151494177342588E-16</v>
      </c>
      <c r="V51" s="2">
        <f t="shared" si="10"/>
        <v>9.405295078917725</v>
      </c>
    </row>
    <row r="52" spans="8:22" ht="12">
      <c r="H52" s="35">
        <f t="shared" si="0"/>
        <v>2.865788555199786</v>
      </c>
      <c r="I52" s="36">
        <v>0.005024097110680329</v>
      </c>
      <c r="J52" s="36">
        <v>0.014398</v>
      </c>
      <c r="K52" s="8">
        <v>5.1675593153956374E-05</v>
      </c>
      <c r="L52" s="8">
        <v>0.001974033259029986</v>
      </c>
      <c r="M52" s="37">
        <f t="shared" si="1"/>
        <v>2.2164045500849751E-07</v>
      </c>
      <c r="N52" s="37">
        <f t="shared" si="2"/>
        <v>0.0014418187038699223</v>
      </c>
      <c r="O52" s="37">
        <f t="shared" si="3"/>
        <v>3.118261762243714E-05</v>
      </c>
      <c r="P52" s="37">
        <f t="shared" si="4"/>
        <v>0.0005284083789519428</v>
      </c>
      <c r="Q52" s="37">
        <f t="shared" si="5"/>
        <v>0.004443587743349349</v>
      </c>
      <c r="R52" s="37">
        <f t="shared" si="6"/>
        <v>0.005024114996365265</v>
      </c>
      <c r="S52" s="6">
        <f t="shared" si="7"/>
        <v>3.1989772561939706E-16</v>
      </c>
      <c r="T52" s="37">
        <f t="shared" si="8"/>
        <v>0.01439798500291022</v>
      </c>
      <c r="U52" s="6">
        <f t="shared" si="9"/>
        <v>2.2491270187246154E-16</v>
      </c>
      <c r="V52" s="2">
        <f t="shared" si="10"/>
        <v>9.418316408664415</v>
      </c>
    </row>
    <row r="53" spans="8:22" ht="12">
      <c r="H53" s="35">
        <f t="shared" si="0"/>
        <v>2.987355865202519</v>
      </c>
      <c r="I53" s="37">
        <f>I52+((1/4)*(I56-I52))</f>
        <v>0.004923417451306195</v>
      </c>
      <c r="J53" s="37">
        <f>J52+((1/4)*(J56-J52))</f>
        <v>0.014707999999999999</v>
      </c>
      <c r="K53" s="8">
        <v>4.579047591014606E-05</v>
      </c>
      <c r="L53" s="8">
        <v>0.0020827733610267775</v>
      </c>
      <c r="M53" s="37">
        <f t="shared" si="1"/>
        <v>1.7403171777844637E-07</v>
      </c>
      <c r="N53" s="37">
        <f t="shared" si="2"/>
        <v>0.0016050396031590283</v>
      </c>
      <c r="O53" s="37">
        <f t="shared" si="3"/>
        <v>3.864228191563337E-05</v>
      </c>
      <c r="P53" s="37">
        <f t="shared" si="4"/>
        <v>0.0004940227300865434</v>
      </c>
      <c r="Q53" s="37">
        <f t="shared" si="5"/>
        <v>0.004383273247175051</v>
      </c>
      <c r="R53" s="37">
        <f t="shared" si="6"/>
        <v>0.004923434516607298</v>
      </c>
      <c r="S53" s="6">
        <f t="shared" si="7"/>
        <v>2.912245017289587E-16</v>
      </c>
      <c r="T53" s="37">
        <f t="shared" si="8"/>
        <v>0.014707990919444015</v>
      </c>
      <c r="U53" s="6">
        <f t="shared" si="9"/>
        <v>8.245649698265399E-17</v>
      </c>
      <c r="V53" s="2">
        <f t="shared" si="10"/>
        <v>9.42728357941751</v>
      </c>
    </row>
    <row r="54" spans="8:22" ht="12">
      <c r="H54" s="35">
        <f t="shared" si="0"/>
        <v>3.113998862870703</v>
      </c>
      <c r="I54" s="37">
        <f>I52+((2/4)*(I56-I52))</f>
        <v>0.00482273779193206</v>
      </c>
      <c r="J54" s="37">
        <f>J52+((2/4)*(J56-J52))</f>
        <v>0.015018</v>
      </c>
      <c r="K54" s="8">
        <v>4.088285392187745E-05</v>
      </c>
      <c r="L54" s="8">
        <v>0.0021878349247889243</v>
      </c>
      <c r="M54" s="37">
        <f t="shared" si="1"/>
        <v>1.3872684281819834E-07</v>
      </c>
      <c r="N54" s="37">
        <f t="shared" si="2"/>
        <v>0.0017710500135066786</v>
      </c>
      <c r="O54" s="37">
        <f t="shared" si="3"/>
        <v>4.704927225513009E-05</v>
      </c>
      <c r="P54" s="37">
        <f t="shared" si="4"/>
        <v>0.00046332476659099553</v>
      </c>
      <c r="Q54" s="37">
        <f t="shared" si="5"/>
        <v>0.004318268730995365</v>
      </c>
      <c r="R54" s="37">
        <f t="shared" si="6"/>
        <v>0.004822753805193874</v>
      </c>
      <c r="S54" s="6">
        <f t="shared" si="7"/>
        <v>2.5642455391648126E-16</v>
      </c>
      <c r="T54" s="37">
        <f t="shared" si="8"/>
        <v>0.015017994269404528</v>
      </c>
      <c r="U54" s="6">
        <f t="shared" si="9"/>
        <v>3.2839724464985075E-17</v>
      </c>
      <c r="V54" s="2">
        <f t="shared" si="10"/>
        <v>9.435015449839126</v>
      </c>
    </row>
    <row r="55" spans="8:22" ht="12">
      <c r="H55" s="35">
        <f t="shared" si="0"/>
        <v>3.2460422065360865</v>
      </c>
      <c r="I55" s="37">
        <f>I52+((3/4)*(I56-I52))</f>
        <v>0.004722058132557925</v>
      </c>
      <c r="J55" s="37">
        <f>J52+((3/4)*(J56-J52))</f>
        <v>0.015328</v>
      </c>
      <c r="K55" s="8">
        <v>3.674145363414469E-05</v>
      </c>
      <c r="L55" s="8">
        <v>0.002289367375993996</v>
      </c>
      <c r="M55" s="37">
        <f t="shared" si="1"/>
        <v>1.1204455645745036E-07</v>
      </c>
      <c r="N55" s="37">
        <f t="shared" si="2"/>
        <v>0.0019392451034382849</v>
      </c>
      <c r="O55" s="37">
        <f t="shared" si="3"/>
        <v>5.641007356814046E-05</v>
      </c>
      <c r="P55" s="37">
        <f t="shared" si="4"/>
        <v>0.0004357140698364238</v>
      </c>
      <c r="Q55" s="37">
        <f t="shared" si="5"/>
        <v>0.004249390796934033</v>
      </c>
      <c r="R55" s="37">
        <f t="shared" si="6"/>
        <v>0.004722070409517516</v>
      </c>
      <c r="S55" s="6">
        <f t="shared" si="7"/>
        <v>1.5072373680643315E-16</v>
      </c>
      <c r="T55" s="37">
        <f t="shared" si="8"/>
        <v>0.015327993540847618</v>
      </c>
      <c r="U55" s="6">
        <f t="shared" si="9"/>
        <v>4.1720649485600884E-17</v>
      </c>
      <c r="V55" s="2">
        <f t="shared" si="10"/>
        <v>9.44174062947801</v>
      </c>
    </row>
    <row r="56" spans="8:22" ht="12">
      <c r="H56" s="35">
        <f t="shared" si="0"/>
        <v>3.3838388460806077</v>
      </c>
      <c r="I56" s="36">
        <v>0.0046213784731837905</v>
      </c>
      <c r="J56" s="36">
        <v>0.015638</v>
      </c>
      <c r="K56" s="8">
        <v>3.320882479920569E-05</v>
      </c>
      <c r="L56" s="8">
        <v>0.0023875408288982205</v>
      </c>
      <c r="M56" s="37">
        <f t="shared" si="1"/>
        <v>9.153456169718013E-08</v>
      </c>
      <c r="N56" s="37">
        <f t="shared" si="2"/>
        <v>0.0021091299475727208</v>
      </c>
      <c r="O56" s="37">
        <f t="shared" si="3"/>
        <v>6.672643703622162E-05</v>
      </c>
      <c r="P56" s="37">
        <f t="shared" si="4"/>
        <v>0.00041070886195496636</v>
      </c>
      <c r="Q56" s="37">
        <f t="shared" si="5"/>
        <v>0.00417728859277525</v>
      </c>
      <c r="R56" s="37">
        <f t="shared" si="6"/>
        <v>0.004621389348652817</v>
      </c>
      <c r="S56" s="6">
        <f t="shared" si="7"/>
        <v>1.1827582653999282E-16</v>
      </c>
      <c r="T56" s="37">
        <f t="shared" si="8"/>
        <v>0.015637992519694017</v>
      </c>
      <c r="U56" s="6">
        <f t="shared" si="9"/>
        <v>5.595497758840606E-17</v>
      </c>
      <c r="V56" s="2">
        <f t="shared" si="10"/>
        <v>9.447649315261472</v>
      </c>
    </row>
    <row r="57" spans="8:22" ht="12">
      <c r="H57" s="35">
        <f t="shared" si="0"/>
        <v>3.5876016748598856</v>
      </c>
      <c r="I57" s="37">
        <f>I56+((1/4)*(I60-I56))</f>
        <v>0.00451861758054094</v>
      </c>
      <c r="J57" s="37">
        <f>J56+((1/4)*(J60-J56))</f>
        <v>0.016211</v>
      </c>
      <c r="K57" s="8">
        <v>2.904432664033565E-05</v>
      </c>
      <c r="L57" s="8">
        <v>0.002531870303051618</v>
      </c>
      <c r="M57" s="37">
        <f t="shared" si="1"/>
        <v>7.001655152921243E-08</v>
      </c>
      <c r="N57" s="37">
        <f t="shared" si="2"/>
        <v>0.002371835875645636</v>
      </c>
      <c r="O57" s="37">
        <f t="shared" si="3"/>
        <v>8.438408131499552E-05</v>
      </c>
      <c r="P57" s="37">
        <f t="shared" si="4"/>
        <v>0.0003809189047206875</v>
      </c>
      <c r="Q57" s="37">
        <f t="shared" si="5"/>
        <v>0.004108502739243677</v>
      </c>
      <c r="R57" s="37">
        <f t="shared" si="6"/>
        <v>0.004518606003707759</v>
      </c>
      <c r="S57" s="6">
        <f t="shared" si="7"/>
        <v>1.3402306650831408E-16</v>
      </c>
      <c r="T57" s="37">
        <f t="shared" si="8"/>
        <v>0.016211002762810914</v>
      </c>
      <c r="U57" s="6">
        <f t="shared" si="9"/>
        <v>7.63312414693401E-18</v>
      </c>
      <c r="V57" s="2">
        <f t="shared" si="10"/>
        <v>9.455380116841306</v>
      </c>
    </row>
    <row r="58" spans="8:22" ht="12">
      <c r="H58" s="35">
        <f t="shared" si="0"/>
        <v>3.8008479863029794</v>
      </c>
      <c r="I58" s="37">
        <f>I56+((2/4)*(I60-I56))</f>
        <v>0.00441585668789809</v>
      </c>
      <c r="J58" s="37">
        <f>J56+((2/4)*(J60-J56))</f>
        <v>0.016784</v>
      </c>
      <c r="K58" s="8">
        <v>2.5665160861007758E-05</v>
      </c>
      <c r="L58" s="8">
        <v>0.0026692626102119946</v>
      </c>
      <c r="M58" s="37">
        <f t="shared" si="1"/>
        <v>5.4672140007776576E-08</v>
      </c>
      <c r="N58" s="37">
        <f t="shared" si="2"/>
        <v>0.002636236266442028</v>
      </c>
      <c r="O58" s="37">
        <f t="shared" si="3"/>
        <v>0.00010424612478756305</v>
      </c>
      <c r="P58" s="37">
        <f t="shared" si="4"/>
        <v>0.000354866541125667</v>
      </c>
      <c r="Q58" s="37">
        <f t="shared" si="5"/>
        <v>0.00403520827672692</v>
      </c>
      <c r="R58" s="37">
        <f t="shared" si="6"/>
        <v>0.0044158493229936105</v>
      </c>
      <c r="S58" s="6">
        <f t="shared" si="7"/>
        <v>5.424181799483132E-17</v>
      </c>
      <c r="T58" s="37">
        <f t="shared" si="8"/>
        <v>0.01678400273682581</v>
      </c>
      <c r="U58" s="6">
        <f t="shared" si="9"/>
        <v>7.490215520396861E-18</v>
      </c>
      <c r="V58" s="2">
        <f t="shared" si="10"/>
        <v>9.461936696364102</v>
      </c>
    </row>
    <row r="59" spans="8:22" ht="12">
      <c r="H59" s="35">
        <f t="shared" si="0"/>
        <v>4.024255621471271</v>
      </c>
      <c r="I59" s="37">
        <f>I56+((3/4)*(I60-I56))</f>
        <v>0.0043130957952552396</v>
      </c>
      <c r="J59" s="37">
        <f>J56+((3/4)*(J60-J56))</f>
        <v>0.017357</v>
      </c>
      <c r="K59" s="8">
        <v>2.2866530037838707E-05</v>
      </c>
      <c r="L59" s="8">
        <v>0.0028006207004789437</v>
      </c>
      <c r="M59" s="37">
        <f t="shared" si="1"/>
        <v>4.339889026562453E-08</v>
      </c>
      <c r="N59" s="37">
        <f t="shared" si="2"/>
        <v>0.0029020862339419326</v>
      </c>
      <c r="O59" s="37">
        <f t="shared" si="3"/>
        <v>0.00012633156763852904</v>
      </c>
      <c r="P59" s="37">
        <f t="shared" si="4"/>
        <v>0.00033172967278745027</v>
      </c>
      <c r="Q59" s="37">
        <f t="shared" si="5"/>
        <v>0.003957748691315185</v>
      </c>
      <c r="R59" s="37">
        <f t="shared" si="6"/>
        <v>0.004312431691921005</v>
      </c>
      <c r="S59" s="6">
        <f t="shared" si="7"/>
        <v>4.4103323854130684E-13</v>
      </c>
      <c r="T59" s="37">
        <f t="shared" si="8"/>
        <v>0.017357346494334746</v>
      </c>
      <c r="U59" s="6">
        <f t="shared" si="9"/>
        <v>1.2005832401040783E-13</v>
      </c>
      <c r="V59" s="2">
        <f t="shared" si="10"/>
        <v>9.466098362858695</v>
      </c>
    </row>
    <row r="60" spans="8:22" ht="12">
      <c r="H60" s="35">
        <f t="shared" si="0"/>
        <v>4.258568597209444</v>
      </c>
      <c r="I60" s="36">
        <v>0.004210334902612389</v>
      </c>
      <c r="J60" s="36">
        <v>0.01793</v>
      </c>
      <c r="K60" s="8">
        <v>2.0533669661121875E-05</v>
      </c>
      <c r="L60" s="8">
        <v>0.00292570518423353</v>
      </c>
      <c r="M60" s="37">
        <f t="shared" si="1"/>
        <v>3.4995421949422384E-08</v>
      </c>
      <c r="N60" s="37">
        <f t="shared" si="2"/>
        <v>0.003167107805268853</v>
      </c>
      <c r="O60" s="37">
        <f t="shared" si="3"/>
        <v>0.00015045857775292337</v>
      </c>
      <c r="P60" s="37">
        <f t="shared" si="4"/>
        <v>0.00031119090237461403</v>
      </c>
      <c r="Q60" s="37">
        <f t="shared" si="5"/>
        <v>0.0038785290829094414</v>
      </c>
      <c r="R60" s="37">
        <f t="shared" si="6"/>
        <v>0.004210323645789076</v>
      </c>
      <c r="S60" s="6">
        <f t="shared" si="7"/>
        <v>1.2671607109780793E-16</v>
      </c>
      <c r="T60" s="37">
        <f t="shared" si="8"/>
        <v>0.017930004173976426</v>
      </c>
      <c r="U60" s="6">
        <f t="shared" si="9"/>
        <v>1.7422079195699068E-17</v>
      </c>
      <c r="V60" s="2">
        <f t="shared" si="10"/>
        <v>9.47235595438541</v>
      </c>
    </row>
    <row r="61" spans="8:22" ht="12">
      <c r="H61" s="35"/>
      <c r="I61" s="2"/>
      <c r="J61" s="2"/>
      <c r="K61" s="8"/>
      <c r="L61" s="8"/>
      <c r="M61" s="2"/>
      <c r="N61" s="2"/>
      <c r="O61" s="2"/>
      <c r="P61" s="2"/>
      <c r="Q61" s="2"/>
      <c r="R61" s="2" t="s">
        <v>17</v>
      </c>
      <c r="S61" s="6">
        <f>SUM(S4:S60)</f>
        <v>1.1764244370072494E-12</v>
      </c>
      <c r="T61" s="2" t="s">
        <v>17</v>
      </c>
      <c r="U61" s="6">
        <f>SUM(U4:U60)</f>
        <v>2.672286658287151E-12</v>
      </c>
      <c r="V61" s="2"/>
    </row>
    <row r="62" spans="8:22" ht="12">
      <c r="H62" s="2"/>
      <c r="I62" s="2"/>
      <c r="J62" s="2"/>
      <c r="K62" s="8"/>
      <c r="L62" s="8"/>
      <c r="M62" s="2"/>
      <c r="N62" s="2"/>
      <c r="O62" s="2"/>
      <c r="P62" s="2"/>
      <c r="Q62" s="2"/>
      <c r="R62" s="38" t="s">
        <v>18</v>
      </c>
      <c r="S62" s="2"/>
      <c r="T62" s="15">
        <f>S61+U61</f>
        <v>3.8487110952944004E-12</v>
      </c>
      <c r="U62" s="2"/>
      <c r="V62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1"/>
  <sheetViews>
    <sheetView workbookViewId="0" topLeftCell="A1">
      <selection activeCell="B6" sqref="B6:K20"/>
    </sheetView>
  </sheetViews>
  <sheetFormatPr defaultColWidth="9.140625" defaultRowHeight="12.75"/>
  <cols>
    <col min="1" max="16384" width="9.140625" style="2" customWidth="1"/>
  </cols>
  <sheetData>
    <row r="4" spans="1:11" s="41" customFormat="1" ht="13.5">
      <c r="A4" s="41" t="s">
        <v>70</v>
      </c>
      <c r="B4" s="41" t="s">
        <v>71</v>
      </c>
      <c r="C4" s="41" t="s">
        <v>72</v>
      </c>
      <c r="D4" s="41" t="s">
        <v>3</v>
      </c>
      <c r="E4" s="41" t="s">
        <v>5</v>
      </c>
      <c r="F4" s="41" t="s">
        <v>8</v>
      </c>
      <c r="G4" s="41" t="s">
        <v>9</v>
      </c>
      <c r="H4" s="39" t="s">
        <v>73</v>
      </c>
      <c r="I4" s="39" t="s">
        <v>74</v>
      </c>
      <c r="J4" s="39" t="s">
        <v>75</v>
      </c>
      <c r="K4" s="39" t="s">
        <v>76</v>
      </c>
    </row>
    <row r="6" spans="1:12" ht="12">
      <c r="A6" s="35">
        <v>0</v>
      </c>
      <c r="B6" s="6">
        <v>0.011273</v>
      </c>
      <c r="C6" s="6">
        <v>0</v>
      </c>
      <c r="D6" s="6">
        <v>0.005761894584466264</v>
      </c>
      <c r="E6" s="6">
        <v>0.0027555526238076376</v>
      </c>
      <c r="F6" s="6">
        <v>0</v>
      </c>
      <c r="G6" s="6">
        <v>0</v>
      </c>
      <c r="H6" s="40">
        <f>D6/B6</f>
        <v>0.511123444022555</v>
      </c>
      <c r="I6" s="40">
        <f aca="true" t="shared" si="0" ref="I6:I20">2*(E6/B6)</f>
        <v>0.4888765410818128</v>
      </c>
      <c r="J6" s="40">
        <f aca="true" t="shared" si="1" ref="J6:J20">F6/B6</f>
        <v>0</v>
      </c>
      <c r="K6" s="40">
        <f aca="true" t="shared" si="2" ref="K6:K20">G6/B6</f>
        <v>0</v>
      </c>
      <c r="L6" s="35"/>
    </row>
    <row r="7" spans="1:12" ht="12">
      <c r="A7" s="35">
        <v>0.0658407786424538</v>
      </c>
      <c r="B7" s="6">
        <v>0.010434262992707468</v>
      </c>
      <c r="C7" s="6">
        <v>0.000687</v>
      </c>
      <c r="D7" s="6">
        <v>0.0052476152353711294</v>
      </c>
      <c r="E7" s="6">
        <v>0.0022856096496554333</v>
      </c>
      <c r="F7" s="6">
        <v>0.000565421949087682</v>
      </c>
      <c r="G7" s="6">
        <v>5.010293666471389E-05</v>
      </c>
      <c r="H7" s="40">
        <f aca="true" t="shared" si="3" ref="H7:H20">D7/B7</f>
        <v>0.5029215038032586</v>
      </c>
      <c r="I7" s="40">
        <f t="shared" si="0"/>
        <v>0.43809699856192075</v>
      </c>
      <c r="J7" s="40">
        <f t="shared" si="1"/>
        <v>0.05418896854361988</v>
      </c>
      <c r="K7" s="40">
        <f t="shared" si="2"/>
        <v>0.004801770541889826</v>
      </c>
      <c r="L7" s="35"/>
    </row>
    <row r="8" spans="1:12" ht="12">
      <c r="A8" s="35">
        <v>0.18872690603952288</v>
      </c>
      <c r="B8" s="6">
        <v>0.009749537247299917</v>
      </c>
      <c r="C8" s="6">
        <v>0.00184</v>
      </c>
      <c r="D8" s="6">
        <v>0.004648661779147634</v>
      </c>
      <c r="E8" s="6">
        <v>0.0017936346759633676</v>
      </c>
      <c r="F8" s="6">
        <v>0.0012411864013820997</v>
      </c>
      <c r="G8" s="6">
        <v>0.00027253727377849054</v>
      </c>
      <c r="H8" s="40">
        <f t="shared" si="3"/>
        <v>0.47680845369712865</v>
      </c>
      <c r="I8" s="40">
        <f t="shared" si="0"/>
        <v>0.36794252495627017</v>
      </c>
      <c r="J8" s="40">
        <f t="shared" si="1"/>
        <v>0.1273072116038984</v>
      </c>
      <c r="K8" s="40">
        <f t="shared" si="2"/>
        <v>0.027953867641663535</v>
      </c>
      <c r="L8" s="35"/>
    </row>
    <row r="9" spans="1:12" ht="12">
      <c r="A9" s="35">
        <v>0.3260448995758379</v>
      </c>
      <c r="B9" s="6">
        <v>0.009145979599372288</v>
      </c>
      <c r="C9" s="6">
        <v>0.002982</v>
      </c>
      <c r="D9" s="6">
        <v>0.0040793331856529376</v>
      </c>
      <c r="E9" s="6">
        <v>0.0013811996168842555</v>
      </c>
      <c r="F9" s="6">
        <v>0.0017128872347529863</v>
      </c>
      <c r="G9" s="6">
        <v>0.0005914910894480422</v>
      </c>
      <c r="H9" s="40">
        <f t="shared" si="3"/>
        <v>0.44602474139926057</v>
      </c>
      <c r="I9" s="40">
        <f t="shared" si="0"/>
        <v>0.30203426584923737</v>
      </c>
      <c r="J9" s="40">
        <f t="shared" si="1"/>
        <v>0.18728308063037294</v>
      </c>
      <c r="K9" s="40">
        <f t="shared" si="2"/>
        <v>0.06467225112645536</v>
      </c>
      <c r="L9" s="35"/>
    </row>
    <row r="10" spans="1:12" ht="12">
      <c r="A10" s="35">
        <v>0.49332783868863594</v>
      </c>
      <c r="B10" s="6">
        <v>0.008720367395919875</v>
      </c>
      <c r="C10" s="6">
        <v>0.004302</v>
      </c>
      <c r="D10" s="6">
        <v>0.003521218200105154</v>
      </c>
      <c r="E10" s="6">
        <v>0.0010291151418583976</v>
      </c>
      <c r="F10" s="6">
        <v>0.002105594813470979</v>
      </c>
      <c r="G10" s="6">
        <v>0.0010354675797481791</v>
      </c>
      <c r="H10" s="40">
        <f t="shared" si="3"/>
        <v>0.4037924138096151</v>
      </c>
      <c r="I10" s="40">
        <f t="shared" si="0"/>
        <v>0.23602563863075418</v>
      </c>
      <c r="J10" s="40">
        <f t="shared" si="1"/>
        <v>0.24145712191623422</v>
      </c>
      <c r="K10" s="40">
        <f t="shared" si="2"/>
        <v>0.11874127920718781</v>
      </c>
      <c r="L10" s="35"/>
    </row>
    <row r="11" spans="1:12" ht="12">
      <c r="A11" s="35">
        <v>0.623139221949781</v>
      </c>
      <c r="B11" s="6">
        <v>0.008453969537524232</v>
      </c>
      <c r="C11" s="6">
        <v>0.005268</v>
      </c>
      <c r="D11" s="6">
        <v>0.003124587716818554</v>
      </c>
      <c r="E11" s="6">
        <v>0.0008103330172077508</v>
      </c>
      <c r="F11" s="6">
        <v>0.0023074694233493308</v>
      </c>
      <c r="G11" s="6">
        <v>0.0014013900442524192</v>
      </c>
      <c r="H11" s="40">
        <f t="shared" si="3"/>
        <v>0.369600068104054</v>
      </c>
      <c r="I11" s="40">
        <f t="shared" si="0"/>
        <v>0.19170474026691586</v>
      </c>
      <c r="J11" s="40">
        <f t="shared" si="1"/>
        <v>0.27294508373933407</v>
      </c>
      <c r="K11" s="40">
        <f t="shared" si="2"/>
        <v>0.16576710361116584</v>
      </c>
      <c r="L11" s="35"/>
    </row>
    <row r="12" spans="1:12" ht="12">
      <c r="A12" s="35">
        <v>0.9275414695931263</v>
      </c>
      <c r="B12" s="6">
        <v>0.007837924489984308</v>
      </c>
      <c r="C12" s="6">
        <v>0.00727</v>
      </c>
      <c r="D12" s="6">
        <v>0.0022457476567466507</v>
      </c>
      <c r="E12" s="6">
        <v>0.0004186007506359951</v>
      </c>
      <c r="F12" s="6">
        <v>0.0024881071147832548</v>
      </c>
      <c r="G12" s="6">
        <v>0.0022670287634394036</v>
      </c>
      <c r="H12" s="40">
        <f t="shared" si="3"/>
        <v>0.2865232574792446</v>
      </c>
      <c r="I12" s="40">
        <f t="shared" si="0"/>
        <v>0.10681418305851353</v>
      </c>
      <c r="J12" s="40">
        <f t="shared" si="1"/>
        <v>0.3174446395806291</v>
      </c>
      <c r="K12" s="40">
        <f t="shared" si="2"/>
        <v>0.2892384031431186</v>
      </c>
      <c r="L12" s="35"/>
    </row>
    <row r="13" spans="1:12" ht="12">
      <c r="A13" s="35">
        <v>0.9747277500243171</v>
      </c>
      <c r="B13" s="6">
        <v>0.007849371272962246</v>
      </c>
      <c r="C13" s="6">
        <v>0.007651</v>
      </c>
      <c r="D13" s="6">
        <v>0.002139013077511808</v>
      </c>
      <c r="E13" s="6">
        <v>0.0003797562864986225</v>
      </c>
      <c r="F13" s="6">
        <v>0.002516408194363773</v>
      </c>
      <c r="G13" s="6">
        <v>0.0024346054006190907</v>
      </c>
      <c r="H13" s="40">
        <f t="shared" si="3"/>
        <v>0.272507568202284</v>
      </c>
      <c r="I13" s="40">
        <f t="shared" si="0"/>
        <v>0.09676094384953399</v>
      </c>
      <c r="J13" s="40">
        <f t="shared" si="1"/>
        <v>0.3205872300921389</v>
      </c>
      <c r="K13" s="40">
        <f t="shared" si="2"/>
        <v>0.31016565734446444</v>
      </c>
      <c r="L13" s="35"/>
    </row>
    <row r="14" spans="1:12" ht="12">
      <c r="A14" s="35">
        <v>1.414092633097599</v>
      </c>
      <c r="B14" s="6">
        <v>0.006706774208437182</v>
      </c>
      <c r="C14" s="6">
        <v>0.009484</v>
      </c>
      <c r="D14" s="6">
        <v>0.0010149934502893404</v>
      </c>
      <c r="E14" s="6">
        <v>8.550757144281156E-05</v>
      </c>
      <c r="F14" s="6">
        <v>0.0020652119321489643</v>
      </c>
      <c r="G14" s="6">
        <v>0.00345577812144051</v>
      </c>
      <c r="H14" s="40">
        <f t="shared" si="3"/>
        <v>0.15133854499119256</v>
      </c>
      <c r="I14" s="40">
        <f t="shared" si="0"/>
        <v>0.025498866902434934</v>
      </c>
      <c r="J14" s="40">
        <f t="shared" si="1"/>
        <v>0.307929247051572</v>
      </c>
      <c r="K14" s="40">
        <f t="shared" si="2"/>
        <v>0.515266805477529</v>
      </c>
      <c r="L14" s="35"/>
    </row>
    <row r="15" spans="1:12" ht="12">
      <c r="A15" s="35">
        <v>1.7335920759261803</v>
      </c>
      <c r="B15" s="6">
        <v>0.006132353826271578</v>
      </c>
      <c r="C15" s="6">
        <v>0.010631</v>
      </c>
      <c r="D15" s="6">
        <v>0.0004724817688395359</v>
      </c>
      <c r="E15" s="6">
        <v>1.852883881651614E-05</v>
      </c>
      <c r="F15" s="6">
        <v>0.001532916631201607</v>
      </c>
      <c r="G15" s="6">
        <v>0.004090080502138032</v>
      </c>
      <c r="H15" s="40">
        <f t="shared" si="3"/>
        <v>0.07704737564479397</v>
      </c>
      <c r="I15" s="40">
        <f t="shared" si="0"/>
        <v>0.006042977734630008</v>
      </c>
      <c r="J15" s="40">
        <f t="shared" si="1"/>
        <v>0.24997198051985334</v>
      </c>
      <c r="K15" s="40">
        <f t="shared" si="2"/>
        <v>0.6669674676330227</v>
      </c>
      <c r="L15" s="35"/>
    </row>
    <row r="16" spans="1:12" ht="12">
      <c r="A16" s="35">
        <v>2.0148004612919332</v>
      </c>
      <c r="B16" s="6">
        <v>0.005782706637127296</v>
      </c>
      <c r="C16" s="6">
        <v>0.011651</v>
      </c>
      <c r="D16" s="6">
        <v>0.00022111681693803132</v>
      </c>
      <c r="E16" s="6">
        <v>4.058089678822969E-06</v>
      </c>
      <c r="F16" s="6">
        <v>0.001094889349786601</v>
      </c>
      <c r="G16" s="6">
        <v>0.004458600168377238</v>
      </c>
      <c r="H16" s="40">
        <f t="shared" si="3"/>
        <v>0.03823759889847648</v>
      </c>
      <c r="I16" s="40">
        <f t="shared" si="0"/>
        <v>0.0014035260418601926</v>
      </c>
      <c r="J16" s="40">
        <f t="shared" si="1"/>
        <v>0.18933856038225635</v>
      </c>
      <c r="K16" s="40">
        <f t="shared" si="2"/>
        <v>0.7710230603349714</v>
      </c>
      <c r="L16" s="35"/>
    </row>
    <row r="17" spans="1:12" ht="12">
      <c r="A17" s="35">
        <v>2.342338275060918</v>
      </c>
      <c r="B17" s="6">
        <v>0.005459074863841964</v>
      </c>
      <c r="C17" s="6">
        <v>0.012787</v>
      </c>
      <c r="D17" s="6">
        <v>0.00010698524622731498</v>
      </c>
      <c r="E17" s="6">
        <v>9.500049615564947E-07</v>
      </c>
      <c r="F17" s="6">
        <v>0.0007717535329790983</v>
      </c>
      <c r="G17" s="6">
        <v>0.004578394396913316</v>
      </c>
      <c r="H17" s="40">
        <f t="shared" si="3"/>
        <v>0.019597688050759093</v>
      </c>
      <c r="I17" s="40">
        <f t="shared" si="0"/>
        <v>0.00034804613794503064</v>
      </c>
      <c r="J17" s="40">
        <f t="shared" si="1"/>
        <v>0.14137075461096663</v>
      </c>
      <c r="K17" s="40">
        <f t="shared" si="2"/>
        <v>0.8386758766101906</v>
      </c>
      <c r="L17" s="35"/>
    </row>
    <row r="18" spans="1:12" ht="12">
      <c r="A18" s="35">
        <v>2.865788555199786</v>
      </c>
      <c r="B18" s="6">
        <v>0.005024097110680329</v>
      </c>
      <c r="C18" s="6">
        <v>0.014398</v>
      </c>
      <c r="D18" s="6">
        <v>5.167798720573015E-05</v>
      </c>
      <c r="E18" s="6">
        <v>2.2166099201575554E-07</v>
      </c>
      <c r="F18" s="6">
        <v>0.0005284236291356256</v>
      </c>
      <c r="G18" s="6">
        <v>0.004443638369262185</v>
      </c>
      <c r="H18" s="40">
        <f t="shared" si="3"/>
        <v>0.010286024745794028</v>
      </c>
      <c r="I18" s="40">
        <f t="shared" si="0"/>
        <v>8.823913516502061E-05</v>
      </c>
      <c r="J18" s="40">
        <f t="shared" si="1"/>
        <v>0.10517782946756578</v>
      </c>
      <c r="K18" s="40">
        <f t="shared" si="2"/>
        <v>0.8844650633475628</v>
      </c>
      <c r="L18" s="35"/>
    </row>
    <row r="19" spans="1:12" ht="12">
      <c r="A19" s="35">
        <v>3.3838388460806077</v>
      </c>
      <c r="B19" s="6">
        <v>0.0046213784731837905</v>
      </c>
      <c r="C19" s="6">
        <v>0.015638</v>
      </c>
      <c r="D19" s="6">
        <v>3.320882614825661E-05</v>
      </c>
      <c r="E19" s="6">
        <v>9.153456913404595E-08</v>
      </c>
      <c r="F19" s="6">
        <v>0.00041070873205897027</v>
      </c>
      <c r="G19" s="6">
        <v>0.004177285780756088</v>
      </c>
      <c r="H19" s="40">
        <f t="shared" si="3"/>
        <v>0.007185913540939261</v>
      </c>
      <c r="I19" s="40">
        <f t="shared" si="0"/>
        <v>3.9613535080577524E-05</v>
      </c>
      <c r="J19" s="40">
        <f t="shared" si="1"/>
        <v>0.0888714772966911</v>
      </c>
      <c r="K19" s="40">
        <f t="shared" si="2"/>
        <v>0.9039047126296592</v>
      </c>
      <c r="L19" s="35"/>
    </row>
    <row r="20" spans="1:12" ht="12">
      <c r="A20" s="35">
        <v>4.258568597209444</v>
      </c>
      <c r="B20" s="6">
        <v>0.004210334902612389</v>
      </c>
      <c r="C20" s="6">
        <v>0.01793</v>
      </c>
      <c r="D20" s="6">
        <v>2.0533831618790614E-05</v>
      </c>
      <c r="E20" s="6">
        <v>3.499597399875415E-08</v>
      </c>
      <c r="F20" s="6">
        <v>0.00031119271800514363</v>
      </c>
      <c r="G20" s="6">
        <v>0.003878543749576488</v>
      </c>
      <c r="H20" s="40">
        <f t="shared" si="3"/>
        <v>0.004877006721258676</v>
      </c>
      <c r="I20" s="40">
        <f t="shared" si="0"/>
        <v>1.6623843379793933E-05</v>
      </c>
      <c r="J20" s="40">
        <f t="shared" si="1"/>
        <v>0.07391163059548012</v>
      </c>
      <c r="K20" s="40">
        <f t="shared" si="2"/>
        <v>0.9211960186753708</v>
      </c>
      <c r="L20" s="35"/>
    </row>
    <row r="21" spans="1:11" ht="12">
      <c r="A21" s="35"/>
      <c r="H21" s="40"/>
      <c r="I21" s="40"/>
      <c r="J21" s="40"/>
      <c r="K21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อัศวิน ลิขิตทรัพย์</dc:creator>
  <cp:keywords/>
  <dc:description/>
  <cp:lastModifiedBy>Andrew Marsh</cp:lastModifiedBy>
  <cp:lastPrinted>2008-12-05T15:42:34Z</cp:lastPrinted>
  <dcterms:created xsi:type="dcterms:W3CDTF">2008-06-24T13:07:08Z</dcterms:created>
  <dcterms:modified xsi:type="dcterms:W3CDTF">2008-07-09T17:45:53Z</dcterms:modified>
  <cp:category/>
  <cp:version/>
  <cp:contentType/>
  <cp:contentStatus/>
</cp:coreProperties>
</file>